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e\Documents\My Web Sites\wanichan.com\pc\excel\2013\8\sample\"/>
    </mc:Choice>
  </mc:AlternateContent>
  <bookViews>
    <workbookView xWindow="0" yWindow="0" windowWidth="13605" windowHeight="5730" firstSheet="4" activeTab="8"/>
  </bookViews>
  <sheets>
    <sheet name="AND" sheetId="5" r:id="rId1"/>
    <sheet name="SUMIFS" sheetId="1" r:id="rId2"/>
    <sheet name="AVERAGEIFS" sheetId="3" r:id="rId3"/>
    <sheet name="COUNTIFS" sheetId="2" r:id="rId4"/>
    <sheet name="FV" sheetId="4" r:id="rId5"/>
    <sheet name="PMT" sheetId="6" r:id="rId6"/>
    <sheet name="UPER" sheetId="7" r:id="rId7"/>
    <sheet name="シナリオ" sheetId="12" r:id="rId8"/>
    <sheet name="単入力データテーブル" sheetId="11" r:id="rId9"/>
    <sheet name="複入力データテーブル" sheetId="8" r:id="rId10"/>
    <sheet name="ゴールシーク" sheetId="9" r:id="rId11"/>
    <sheet name="ソルバー" sheetId="10" r:id="rId12"/>
  </sheets>
  <definedNames>
    <definedName name="solver_adj" localSheetId="11" hidden="1">ソルバー!$D$5:$D$7</definedName>
    <definedName name="solver_cvg" localSheetId="11" hidden="1">0.0001</definedName>
    <definedName name="solver_drv" localSheetId="11" hidden="1">1</definedName>
    <definedName name="solver_eng" localSheetId="11" hidden="1">1</definedName>
    <definedName name="solver_est" localSheetId="11" hidden="1">1</definedName>
    <definedName name="solver_itr" localSheetId="11" hidden="1">2147483647</definedName>
    <definedName name="solver_lhs1" localSheetId="11" hidden="1">ソルバー!$D$5</definedName>
    <definedName name="solver_lhs2" localSheetId="11" hidden="1">ソルバー!$D$6</definedName>
    <definedName name="solver_lhs3" localSheetId="11" hidden="1">ソルバー!$D$7</definedName>
    <definedName name="solver_mip" localSheetId="11" hidden="1">2147483647</definedName>
    <definedName name="solver_mni" localSheetId="11" hidden="1">30</definedName>
    <definedName name="solver_mrt" localSheetId="11" hidden="1">0.075</definedName>
    <definedName name="solver_msl" localSheetId="11" hidden="1">2</definedName>
    <definedName name="solver_neg" localSheetId="11" hidden="1">1</definedName>
    <definedName name="solver_nod" localSheetId="11" hidden="1">2147483647</definedName>
    <definedName name="solver_num" localSheetId="11" hidden="1">3</definedName>
    <definedName name="solver_nwt" localSheetId="11" hidden="1">1</definedName>
    <definedName name="solver_opt" localSheetId="11" hidden="1">ソルバー!$G$8</definedName>
    <definedName name="solver_pre" localSheetId="11" hidden="1">0.000001</definedName>
    <definedName name="solver_rbv" localSheetId="11" hidden="1">1</definedName>
    <definedName name="solver_rel1" localSheetId="11" hidden="1">3</definedName>
    <definedName name="solver_rel2" localSheetId="11" hidden="1">3</definedName>
    <definedName name="solver_rel3" localSheetId="11" hidden="1">3</definedName>
    <definedName name="solver_rhs1" localSheetId="11" hidden="1">10</definedName>
    <definedName name="solver_rhs2" localSheetId="11" hidden="1">15</definedName>
    <definedName name="solver_rhs3" localSheetId="11" hidden="1">10</definedName>
    <definedName name="solver_rlx" localSheetId="11" hidden="1">2</definedName>
    <definedName name="solver_rsd" localSheetId="11" hidden="1">0</definedName>
    <definedName name="solver_scl" localSheetId="11" hidden="1">1</definedName>
    <definedName name="solver_sho" localSheetId="11" hidden="1">2</definedName>
    <definedName name="solver_ssz" localSheetId="11" hidden="1">100</definedName>
    <definedName name="solver_tim" localSheetId="11" hidden="1">2147483647</definedName>
    <definedName name="solver_tol" localSheetId="11" hidden="1">0.01</definedName>
    <definedName name="solver_typ" localSheetId="11" hidden="1">3</definedName>
    <definedName name="solver_val" localSheetId="11" hidden="1">20000</definedName>
    <definedName name="solver_ver" localSheetId="11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2" l="1"/>
  <c r="B3" i="12" s="1"/>
  <c r="D2" i="11"/>
  <c r="E2" i="10"/>
  <c r="G2" i="10" s="1"/>
  <c r="E3" i="10"/>
  <c r="G3" i="10"/>
  <c r="E4" i="10"/>
  <c r="G4" i="10" s="1"/>
  <c r="E5" i="10"/>
  <c r="G5" i="10"/>
  <c r="E6" i="10"/>
  <c r="G6" i="10" s="1"/>
  <c r="E7" i="10"/>
  <c r="G7" i="10"/>
  <c r="B5" i="9"/>
  <c r="B6" i="9"/>
  <c r="C2" i="8"/>
  <c r="B7" i="12" l="1"/>
  <c r="B5" i="12"/>
  <c r="G8" i="10"/>
  <c r="C9" i="6"/>
  <c r="D9" i="6"/>
  <c r="E9" i="6"/>
  <c r="F9" i="6"/>
  <c r="C10" i="6"/>
  <c r="D10" i="6"/>
  <c r="E10" i="6"/>
  <c r="F10" i="6"/>
  <c r="C11" i="6"/>
  <c r="D11" i="6"/>
  <c r="E11" i="6"/>
  <c r="F11" i="6"/>
  <c r="C12" i="6"/>
  <c r="D12" i="6"/>
  <c r="E12" i="6"/>
  <c r="F12" i="6"/>
  <c r="C13" i="6"/>
  <c r="D13" i="6"/>
  <c r="E13" i="6"/>
  <c r="F13" i="6"/>
  <c r="C14" i="6"/>
  <c r="D14" i="6"/>
  <c r="E14" i="6"/>
  <c r="F14" i="6"/>
  <c r="D8" i="6"/>
  <c r="E8" i="6"/>
  <c r="F8" i="6"/>
  <c r="C8" i="6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J4" i="3"/>
  <c r="I4" i="3"/>
  <c r="J3" i="3"/>
  <c r="I3" i="3"/>
  <c r="J2" i="3"/>
  <c r="I2" i="3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I4" i="2"/>
  <c r="J3" i="2"/>
  <c r="I3" i="2"/>
  <c r="J2" i="2"/>
  <c r="I2" i="2"/>
  <c r="H2" i="1" l="1"/>
  <c r="E3" i="1"/>
  <c r="E4" i="1"/>
  <c r="E5" i="1"/>
  <c r="E6" i="1"/>
  <c r="E7" i="1"/>
  <c r="E8" i="1"/>
  <c r="E9" i="1"/>
  <c r="E10" i="1"/>
  <c r="E11" i="1"/>
  <c r="E2" i="1"/>
</calcChain>
</file>

<file path=xl/sharedStrings.xml><?xml version="1.0" encoding="utf-8"?>
<sst xmlns="http://schemas.openxmlformats.org/spreadsheetml/2006/main" count="252" uniqueCount="145">
  <si>
    <t>支店名</t>
    <rPh sb="0" eb="3">
      <t>シテンメイ</t>
    </rPh>
    <phoneticPr fontId="5"/>
  </si>
  <si>
    <t>商品名</t>
    <rPh sb="0" eb="3">
      <t>ショウヒンメイ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</si>
  <si>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</si>
  <si>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</si>
  <si>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金額</t>
    <rPh sb="0" eb="2">
      <t>キンガク</t>
    </rPh>
    <phoneticPr fontId="5"/>
  </si>
  <si>
    <t>大阪</t>
    <rPh sb="0" eb="2">
      <t>オオサカ</t>
    </rPh>
    <phoneticPr fontId="5"/>
  </si>
  <si>
    <t>京都</t>
    <rPh sb="0" eb="2">
      <t>キョウト</t>
    </rPh>
    <phoneticPr fontId="5"/>
  </si>
  <si>
    <t>神戸</t>
    <rPh sb="0" eb="2">
      <t>コウベ</t>
    </rPh>
    <phoneticPr fontId="5"/>
  </si>
  <si>
    <t>奈良</t>
    <rPh sb="0" eb="2">
      <t>ナラ</t>
    </rPh>
    <phoneticPr fontId="5"/>
  </si>
  <si>
    <t>和歌山</t>
    <rPh sb="0" eb="3">
      <t>ワカヤマ</t>
    </rPh>
    <phoneticPr fontId="5"/>
  </si>
  <si>
    <t>わにちゃんシャンプー</t>
    <phoneticPr fontId="5"/>
  </si>
  <si>
    <t>担当</t>
    <rPh sb="0" eb="2">
      <t>タントウ</t>
    </rPh>
    <phoneticPr fontId="5"/>
  </si>
  <si>
    <t>大西</t>
    <rPh sb="0" eb="2">
      <t>オオニシ</t>
    </rPh>
    <phoneticPr fontId="5"/>
  </si>
  <si>
    <t>わにちゃんノート</t>
    <phoneticPr fontId="5"/>
  </si>
  <si>
    <t>わにちゃん消しゴム</t>
    <rPh sb="5" eb="6">
      <t>ケ</t>
    </rPh>
    <phoneticPr fontId="5"/>
  </si>
  <si>
    <t>わにちゃんトリートメント</t>
    <phoneticPr fontId="5"/>
  </si>
  <si>
    <t>わにちゃんシャンプー</t>
    <phoneticPr fontId="5"/>
  </si>
  <si>
    <t>わにちゃんコンディショナー</t>
    <phoneticPr fontId="5"/>
  </si>
  <si>
    <t>わにちゃんペンケース</t>
    <phoneticPr fontId="5"/>
  </si>
  <si>
    <t>わにちゃん下敷き</t>
    <rPh sb="5" eb="7">
      <t>シタジ</t>
    </rPh>
    <phoneticPr fontId="5"/>
  </si>
  <si>
    <t>わにちゃん液晶クリーナー</t>
    <rPh sb="5" eb="7">
      <t>エキショウ</t>
    </rPh>
    <phoneticPr fontId="5"/>
  </si>
  <si>
    <t>齋藤</t>
    <rPh sb="0" eb="2">
      <t>サイトウ</t>
    </rPh>
    <phoneticPr fontId="5"/>
  </si>
  <si>
    <t>池田</t>
    <rPh sb="0" eb="2">
      <t>イケダ</t>
    </rPh>
    <phoneticPr fontId="5"/>
  </si>
  <si>
    <t>大阪支店の大西担当の売上合計</t>
    <rPh sb="0" eb="2">
      <t>オオサカ</t>
    </rPh>
    <rPh sb="2" eb="4">
      <t>シテン</t>
    </rPh>
    <rPh sb="5" eb="7">
      <t>オオニシ</t>
    </rPh>
    <rPh sb="7" eb="9">
      <t>タントウ</t>
    </rPh>
    <rPh sb="10" eb="12">
      <t>ウリアゲ</t>
    </rPh>
    <rPh sb="12" eb="14">
      <t>ゴウケイ</t>
    </rPh>
    <phoneticPr fontId="5"/>
  </si>
  <si>
    <t>生徒番号</t>
  </si>
  <si>
    <t>名前</t>
  </si>
  <si>
    <t>性別</t>
  </si>
  <si>
    <t>国語</t>
  </si>
  <si>
    <t>数学</t>
  </si>
  <si>
    <t>英語</t>
  </si>
  <si>
    <t>理科</t>
  </si>
  <si>
    <t>社会</t>
  </si>
  <si>
    <t>合計</t>
  </si>
  <si>
    <t>平均点</t>
  </si>
  <si>
    <t>0201</t>
    <phoneticPr fontId="5"/>
  </si>
  <si>
    <t>伊藤　武</t>
  </si>
  <si>
    <t>男</t>
  </si>
  <si>
    <t>0202</t>
    <phoneticPr fontId="5"/>
  </si>
  <si>
    <t>井上　勝</t>
  </si>
  <si>
    <t>0203</t>
    <phoneticPr fontId="5"/>
  </si>
  <si>
    <t>榎本　幸治</t>
  </si>
  <si>
    <t>0204</t>
    <phoneticPr fontId="5"/>
  </si>
  <si>
    <t>太田　博</t>
  </si>
  <si>
    <t>0205</t>
    <phoneticPr fontId="5"/>
  </si>
  <si>
    <t>萱島　真</t>
  </si>
  <si>
    <t>0206</t>
    <phoneticPr fontId="5"/>
  </si>
  <si>
    <t>木下　宍道</t>
  </si>
  <si>
    <t>0207</t>
    <phoneticPr fontId="5"/>
  </si>
  <si>
    <t>久部　明弘</t>
  </si>
  <si>
    <t>0221</t>
    <phoneticPr fontId="5"/>
  </si>
  <si>
    <t>綾野　亜希</t>
  </si>
  <si>
    <t>女</t>
  </si>
  <si>
    <t>0222</t>
    <phoneticPr fontId="5"/>
  </si>
  <si>
    <t>江本　綾子</t>
  </si>
  <si>
    <t>0223</t>
    <phoneticPr fontId="5"/>
  </si>
  <si>
    <t>岡田　優利子</t>
  </si>
  <si>
    <t>0224</t>
    <phoneticPr fontId="5"/>
  </si>
  <si>
    <t>加藤　祐美</t>
  </si>
  <si>
    <t>0225</t>
    <phoneticPr fontId="5"/>
  </si>
  <si>
    <t>河野　恵美子</t>
  </si>
  <si>
    <t>0226</t>
    <phoneticPr fontId="5"/>
  </si>
  <si>
    <t>斎藤　美恵</t>
  </si>
  <si>
    <t>0227</t>
    <phoneticPr fontId="5"/>
  </si>
  <si>
    <t>篠原　信子</t>
  </si>
  <si>
    <t>男子の英語が70点以上の国語の平均</t>
    <rPh sb="0" eb="2">
      <t>ダンシ</t>
    </rPh>
    <rPh sb="3" eb="5">
      <t>エイゴ</t>
    </rPh>
    <rPh sb="8" eb="9">
      <t>テン</t>
    </rPh>
    <rPh sb="9" eb="11">
      <t>イジョウ</t>
    </rPh>
    <rPh sb="12" eb="14">
      <t>コクゴ</t>
    </rPh>
    <rPh sb="15" eb="17">
      <t>ヘイキン</t>
    </rPh>
    <phoneticPr fontId="5"/>
  </si>
  <si>
    <t>合計</t>
    <rPh sb="0" eb="2">
      <t>ゴウケイ</t>
    </rPh>
    <phoneticPr fontId="5"/>
  </si>
  <si>
    <t>英語</t>
    <rPh sb="0" eb="2">
      <t>エイゴ</t>
    </rPh>
    <phoneticPr fontId="5"/>
  </si>
  <si>
    <t>人数</t>
    <rPh sb="0" eb="2">
      <t>ニンズウ</t>
    </rPh>
    <phoneticPr fontId="5"/>
  </si>
  <si>
    <t>貯蓄プラン</t>
    <rPh sb="0" eb="2">
      <t>チョチク</t>
    </rPh>
    <phoneticPr fontId="5"/>
  </si>
  <si>
    <t>年利</t>
    <rPh sb="0" eb="2">
      <t>ネンリ</t>
    </rPh>
    <phoneticPr fontId="5"/>
  </si>
  <si>
    <t>頭金</t>
    <rPh sb="0" eb="2">
      <t>アタマキン</t>
    </rPh>
    <phoneticPr fontId="5"/>
  </si>
  <si>
    <t>支払日</t>
    <rPh sb="0" eb="3">
      <t>シハライビ</t>
    </rPh>
    <phoneticPr fontId="5"/>
  </si>
  <si>
    <t>受取金額一覧</t>
    <rPh sb="0" eb="4">
      <t>ウケトリキンガク</t>
    </rPh>
    <rPh sb="4" eb="6">
      <t>イチラン</t>
    </rPh>
    <phoneticPr fontId="5"/>
  </si>
  <si>
    <t>積立金額</t>
    <rPh sb="0" eb="2">
      <t>ツミタテ</t>
    </rPh>
    <rPh sb="2" eb="4">
      <t>キンガク</t>
    </rPh>
    <phoneticPr fontId="5"/>
  </si>
  <si>
    <t>毎月の積立金額</t>
    <rPh sb="0" eb="2">
      <t>マイツキ</t>
    </rPh>
    <rPh sb="3" eb="5">
      <t>ツミタテ</t>
    </rPh>
    <rPh sb="5" eb="7">
      <t>キンガク</t>
    </rPh>
    <phoneticPr fontId="5"/>
  </si>
  <si>
    <t>※月初めは1、月末は0</t>
    <rPh sb="1" eb="3">
      <t>ツキハジ</t>
    </rPh>
    <rPh sb="7" eb="9">
      <t>ゲツマツ</t>
    </rPh>
    <phoneticPr fontId="5"/>
  </si>
  <si>
    <t>フルタイム</t>
    <phoneticPr fontId="5"/>
  </si>
  <si>
    <t>石岡 恵実</t>
  </si>
  <si>
    <t>デイタイム</t>
    <phoneticPr fontId="5"/>
  </si>
  <si>
    <t>石原 洋子</t>
  </si>
  <si>
    <t>畠山 典子</t>
  </si>
  <si>
    <t>五反田 裕子</t>
  </si>
  <si>
    <t>及川 恵子</t>
  </si>
  <si>
    <t>森下 久子</t>
  </si>
  <si>
    <t>中本 沙織</t>
  </si>
  <si>
    <t>秋葉 崇</t>
  </si>
  <si>
    <t>足立 勇輝</t>
  </si>
  <si>
    <t>篠原 正</t>
  </si>
  <si>
    <t>佐藤 悠子</t>
  </si>
  <si>
    <t>山口 明</t>
  </si>
  <si>
    <t>山田 純子</t>
  </si>
  <si>
    <t>斎藤 美智子</t>
  </si>
  <si>
    <t>小林 高広</t>
  </si>
  <si>
    <t>高木 隆</t>
  </si>
  <si>
    <t>まで</t>
    <phoneticPr fontId="5"/>
  </si>
  <si>
    <t>から</t>
    <phoneticPr fontId="5"/>
  </si>
  <si>
    <t>大野 智子</t>
  </si>
  <si>
    <t>入会金無料キャンペーン期間</t>
    <rPh sb="0" eb="3">
      <t>ニュウカイキン</t>
    </rPh>
    <rPh sb="3" eb="5">
      <t>ムリョウ</t>
    </rPh>
    <rPh sb="11" eb="13">
      <t>キカン</t>
    </rPh>
    <phoneticPr fontId="5"/>
  </si>
  <si>
    <t>月会費</t>
    <rPh sb="0" eb="1">
      <t>ツキ</t>
    </rPh>
    <rPh sb="1" eb="3">
      <t>カイヒ</t>
    </rPh>
    <phoneticPr fontId="5"/>
  </si>
  <si>
    <t>事務手数料</t>
    <rPh sb="0" eb="5">
      <t>ジムテスウリョウ</t>
    </rPh>
    <phoneticPr fontId="5"/>
  </si>
  <si>
    <t>入会金</t>
    <rPh sb="0" eb="3">
      <t>ニュウカイキン</t>
    </rPh>
    <phoneticPr fontId="5"/>
  </si>
  <si>
    <t>会員種別</t>
    <rPh sb="0" eb="2">
      <t>カイイン</t>
    </rPh>
    <rPh sb="2" eb="4">
      <t>シュベツ</t>
    </rPh>
    <phoneticPr fontId="5"/>
  </si>
  <si>
    <t>入会日</t>
    <rPh sb="0" eb="2">
      <t>ニュウカイ</t>
    </rPh>
    <rPh sb="2" eb="3">
      <t>ビ</t>
    </rPh>
    <phoneticPr fontId="5"/>
  </si>
  <si>
    <t>見学日</t>
    <rPh sb="0" eb="3">
      <t>ケンガクビ</t>
    </rPh>
    <phoneticPr fontId="5"/>
  </si>
  <si>
    <t>名前</t>
    <rPh sb="0" eb="2">
      <t>ナマエ</t>
    </rPh>
    <phoneticPr fontId="5"/>
  </si>
  <si>
    <t>会員番号</t>
    <rPh sb="0" eb="2">
      <t>カイイン</t>
    </rPh>
    <rPh sb="2" eb="4">
      <t>バンゴウ</t>
    </rPh>
    <phoneticPr fontId="5"/>
  </si>
  <si>
    <t>支払い日</t>
    <rPh sb="0" eb="2">
      <t>シハラ</t>
    </rPh>
    <rPh sb="3" eb="4">
      <t>ビ</t>
    </rPh>
    <phoneticPr fontId="5"/>
  </si>
  <si>
    <t>返済金額一覧</t>
    <rPh sb="0" eb="2">
      <t>ヘンサイ</t>
    </rPh>
    <rPh sb="2" eb="4">
      <t>キンガク</t>
    </rPh>
    <rPh sb="4" eb="6">
      <t>イチラン</t>
    </rPh>
    <phoneticPr fontId="5"/>
  </si>
  <si>
    <t>返済期間</t>
    <rPh sb="0" eb="2">
      <t>ヘンサイ</t>
    </rPh>
    <rPh sb="2" eb="4">
      <t>キカン</t>
    </rPh>
    <phoneticPr fontId="5"/>
  </si>
  <si>
    <t>借入金</t>
    <rPh sb="0" eb="3">
      <t>シャクニュウキン</t>
    </rPh>
    <phoneticPr fontId="5"/>
  </si>
  <si>
    <t>カードショッピングローン</t>
    <phoneticPr fontId="5"/>
  </si>
  <si>
    <t>返済金額</t>
    <rPh sb="0" eb="2">
      <t>ヘンサイ</t>
    </rPh>
    <rPh sb="2" eb="4">
      <t>キンガク</t>
    </rPh>
    <phoneticPr fontId="5"/>
  </si>
  <si>
    <t>金額別返済回数一覧</t>
    <rPh sb="0" eb="2">
      <t>キンガク</t>
    </rPh>
    <rPh sb="2" eb="3">
      <t>ベツ</t>
    </rPh>
    <rPh sb="3" eb="5">
      <t>ヘンサイ</t>
    </rPh>
    <rPh sb="5" eb="7">
      <t>カイスウ</t>
    </rPh>
    <rPh sb="7" eb="9">
      <t>イチラン</t>
    </rPh>
    <phoneticPr fontId="5"/>
  </si>
  <si>
    <t>期間（月）</t>
    <rPh sb="0" eb="2">
      <t>キカン</t>
    </rPh>
    <rPh sb="3" eb="4">
      <t>ツキ</t>
    </rPh>
    <phoneticPr fontId="5"/>
  </si>
  <si>
    <t>利率</t>
    <rPh sb="0" eb="2">
      <t>リリツ</t>
    </rPh>
    <phoneticPr fontId="5"/>
  </si>
  <si>
    <t>なし</t>
    <phoneticPr fontId="5"/>
  </si>
  <si>
    <t>借入金返済額の試算</t>
    <rPh sb="0" eb="3">
      <t>シャクニュウキン</t>
    </rPh>
    <rPh sb="3" eb="5">
      <t>ヘンサイ</t>
    </rPh>
    <rPh sb="5" eb="6">
      <t>ガク</t>
    </rPh>
    <rPh sb="7" eb="9">
      <t>シサン</t>
    </rPh>
    <phoneticPr fontId="5"/>
  </si>
  <si>
    <t>※BMI（ボディマス指数）：肥満度を表す指数で、22が標準、25以上が肥満、18以下がやせ型を表す。</t>
    <phoneticPr fontId="5"/>
  </si>
  <si>
    <t>BMI</t>
    <phoneticPr fontId="5"/>
  </si>
  <si>
    <t>標準体重</t>
    <rPh sb="0" eb="2">
      <t>ヒョウジュン</t>
    </rPh>
    <rPh sb="2" eb="4">
      <t>タイジュウ</t>
    </rPh>
    <phoneticPr fontId="5"/>
  </si>
  <si>
    <t>体重（kg）</t>
    <rPh sb="0" eb="2">
      <t>タイジュウ</t>
    </rPh>
    <phoneticPr fontId="5"/>
  </si>
  <si>
    <t>身長（cm）</t>
    <rPh sb="0" eb="2">
      <t>シンチョウ</t>
    </rPh>
    <phoneticPr fontId="5"/>
  </si>
  <si>
    <t>今年こそ本気出す！</t>
    <rPh sb="0" eb="2">
      <t>コトシ</t>
    </rPh>
    <rPh sb="4" eb="6">
      <t>ホンキ</t>
    </rPh>
    <rPh sb="6" eb="7">
      <t>ダ</t>
    </rPh>
    <phoneticPr fontId="5"/>
  </si>
  <si>
    <t>粗利合計</t>
    <rPh sb="0" eb="2">
      <t>ソリ</t>
    </rPh>
    <rPh sb="2" eb="4">
      <t>ゴウケイ</t>
    </rPh>
    <phoneticPr fontId="5"/>
  </si>
  <si>
    <t>ワニchanお試しセット</t>
  </si>
  <si>
    <t>ワニchan乳液</t>
  </si>
  <si>
    <t>ワニchanローション</t>
  </si>
  <si>
    <t>ワニchanボディシャンプー</t>
  </si>
  <si>
    <t>ワニchanリンス</t>
  </si>
  <si>
    <t>ワニchanシャンプー</t>
  </si>
  <si>
    <t>粗利益</t>
    <rPh sb="0" eb="3">
      <t>アラリエキ</t>
    </rPh>
    <phoneticPr fontId="5"/>
  </si>
  <si>
    <t>粗利率</t>
    <rPh sb="0" eb="3">
      <t>アラリリツ</t>
    </rPh>
    <phoneticPr fontId="5"/>
  </si>
  <si>
    <t>売上金額</t>
    <rPh sb="0" eb="2">
      <t>ウリアゲ</t>
    </rPh>
    <rPh sb="2" eb="4">
      <t>キンガク</t>
    </rPh>
    <phoneticPr fontId="5"/>
  </si>
  <si>
    <t>単価</t>
  </si>
  <si>
    <t>商品名</t>
  </si>
  <si>
    <t>商品コード</t>
  </si>
  <si>
    <t>なし</t>
    <phoneticPr fontId="5"/>
  </si>
  <si>
    <t>支払額</t>
    <rPh sb="0" eb="2">
      <t>シハライ</t>
    </rPh>
    <rPh sb="2" eb="3">
      <t>ガク</t>
    </rPh>
    <phoneticPr fontId="5"/>
  </si>
  <si>
    <t>住宅ローン分析</t>
    <rPh sb="0" eb="2">
      <t>ジュウタク</t>
    </rPh>
    <rPh sb="5" eb="7">
      <t>ブンセキ</t>
    </rPh>
    <phoneticPr fontId="5"/>
  </si>
  <si>
    <t>手数料</t>
    <rPh sb="0" eb="3">
      <t>テスウリョウ</t>
    </rPh>
    <phoneticPr fontId="5"/>
  </si>
  <si>
    <t>1回の支払い金額</t>
    <rPh sb="1" eb="2">
      <t>カイ</t>
    </rPh>
    <rPh sb="3" eb="5">
      <t>シハラ</t>
    </rPh>
    <rPh sb="6" eb="8">
      <t>キンガク</t>
    </rPh>
    <phoneticPr fontId="5"/>
  </si>
  <si>
    <t>分割回数</t>
    <rPh sb="0" eb="2">
      <t>ブンカツ</t>
    </rPh>
    <rPh sb="2" eb="4">
      <t>カイスウ</t>
    </rPh>
    <phoneticPr fontId="5"/>
  </si>
  <si>
    <t>税込金額</t>
    <rPh sb="0" eb="2">
      <t>ゼイコミ</t>
    </rPh>
    <rPh sb="2" eb="4">
      <t>キンガク</t>
    </rPh>
    <phoneticPr fontId="5"/>
  </si>
  <si>
    <t>消費税</t>
    <rPh sb="0" eb="3">
      <t>ショウヒゼイ</t>
    </rPh>
    <phoneticPr fontId="5"/>
  </si>
  <si>
    <t>本体価格</t>
    <rPh sb="0" eb="2">
      <t>ホンタイ</t>
    </rPh>
    <rPh sb="2" eb="4">
      <t>カカク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</si>
</sst>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0&quot;ケ&quot;&quot;月&quot;"/>
    <numFmt numFmtId="177" formatCode="&quot;¥&quot;#,##0_);[Red]\(&quot;¥&quot;#,##0\)"/>
    <numFmt numFmtId="178" formatCode="#,###"/>
    <numFmt numFmtId="179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1"/>
      <color theme="3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/>
      <bottom style="thin">
        <color theme="4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/>
      <top style="thin">
        <color indexed="64"/>
      </top>
      <bottom/>
      <diagonal/>
    </border>
    <border>
      <left style="thin">
        <color theme="9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9" tint="-0.499984740745262"/>
      </bottom>
      <diagonal/>
    </border>
    <border diagonalDown="1">
      <left style="thin">
        <color theme="9" tint="-0.499984740745262"/>
      </left>
      <right/>
      <top style="thin">
        <color theme="9" tint="-0.499984740745262"/>
      </top>
      <bottom/>
      <diagonal style="thin">
        <color theme="9" tint="-0.499984740745262"/>
      </diagonal>
    </border>
    <border diagonalDown="1">
      <left/>
      <right style="thin">
        <color theme="9" tint="-0.499984740745262"/>
      </right>
      <top/>
      <bottom style="thin">
        <color theme="9" tint="-0.499984740745262"/>
      </bottom>
      <diagonal style="thin">
        <color theme="9" tint="-0.499984740745262"/>
      </diagonal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</cellStyleXfs>
  <cellXfs count="7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4" fillId="4" borderId="0" xfId="7">
      <alignment vertical="center"/>
    </xf>
    <xf numFmtId="0" fontId="4" fillId="4" borderId="0" xfId="7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>
      <alignment vertical="center"/>
    </xf>
    <xf numFmtId="0" fontId="0" fillId="6" borderId="1" xfId="0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6" borderId="2" xfId="0" applyFill="1" applyBorder="1" applyAlignment="1">
      <alignment horizontal="center" vertical="center"/>
    </xf>
    <xf numFmtId="0" fontId="2" fillId="0" borderId="0" xfId="3">
      <alignment vertical="center"/>
    </xf>
    <xf numFmtId="0" fontId="3" fillId="0" borderId="0" xfId="4">
      <alignment vertical="center"/>
    </xf>
    <xf numFmtId="0" fontId="1" fillId="5" borderId="3" xfId="8" applyBorder="1">
      <alignment vertical="center"/>
    </xf>
    <xf numFmtId="0" fontId="1" fillId="5" borderId="4" xfId="8" applyBorder="1">
      <alignment vertical="center"/>
    </xf>
    <xf numFmtId="0" fontId="1" fillId="5" borderId="5" xfId="8" applyBorder="1">
      <alignment vertical="center"/>
    </xf>
    <xf numFmtId="0" fontId="1" fillId="5" borderId="6" xfId="8" applyBorder="1">
      <alignment vertical="center"/>
    </xf>
    <xf numFmtId="10" fontId="0" fillId="0" borderId="1" xfId="0" applyNumberFormat="1" applyBorder="1">
      <alignment vertical="center"/>
    </xf>
    <xf numFmtId="6" fontId="0" fillId="0" borderId="1" xfId="2" applyFont="1" applyBorder="1">
      <alignment vertical="center"/>
    </xf>
    <xf numFmtId="177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4" fillId="3" borderId="0" xfId="6" applyAlignment="1">
      <alignment horizontal="center" vertical="center"/>
    </xf>
    <xf numFmtId="6" fontId="0" fillId="0" borderId="1" xfId="0" applyNumberFormat="1" applyBorder="1">
      <alignment vertical="center"/>
    </xf>
    <xf numFmtId="0" fontId="0" fillId="5" borderId="5" xfId="8" applyFont="1" applyBorder="1">
      <alignment vertical="center"/>
    </xf>
    <xf numFmtId="0" fontId="0" fillId="5" borderId="4" xfId="8" applyFont="1" applyBorder="1">
      <alignment vertical="center"/>
    </xf>
    <xf numFmtId="0" fontId="2" fillId="0" borderId="10" xfId="3" applyBorder="1">
      <alignment vertical="center"/>
    </xf>
    <xf numFmtId="0" fontId="0" fillId="0" borderId="10" xfId="0" applyBorder="1">
      <alignment vertical="center"/>
    </xf>
    <xf numFmtId="9" fontId="0" fillId="0" borderId="11" xfId="0" applyNumberFormat="1" applyBorder="1">
      <alignment vertical="center"/>
    </xf>
    <xf numFmtId="0" fontId="0" fillId="0" borderId="11" xfId="0" applyBorder="1">
      <alignment vertical="center"/>
    </xf>
    <xf numFmtId="0" fontId="0" fillId="5" borderId="13" xfId="8" applyFont="1" applyBorder="1">
      <alignment vertical="center"/>
    </xf>
    <xf numFmtId="0" fontId="1" fillId="5" borderId="17" xfId="8" applyBorder="1">
      <alignment vertical="center"/>
    </xf>
    <xf numFmtId="6" fontId="0" fillId="0" borderId="12" xfId="0" applyNumberFormat="1" applyBorder="1">
      <alignment vertical="center"/>
    </xf>
    <xf numFmtId="0" fontId="1" fillId="5" borderId="19" xfId="8" applyBorder="1">
      <alignment vertical="center"/>
    </xf>
    <xf numFmtId="0" fontId="1" fillId="5" borderId="20" xfId="8" applyBorder="1">
      <alignment vertical="center"/>
    </xf>
    <xf numFmtId="0" fontId="4" fillId="2" borderId="0" xfId="5" applyAlignment="1">
      <alignment horizontal="center" vertical="center"/>
    </xf>
    <xf numFmtId="176" fontId="1" fillId="5" borderId="8" xfId="8" applyNumberFormat="1" applyBorder="1" applyAlignment="1">
      <alignment horizontal="center" vertical="center"/>
    </xf>
    <xf numFmtId="176" fontId="1" fillId="5" borderId="9" xfId="8" applyNumberFormat="1" applyBorder="1" applyAlignment="1">
      <alignment horizontal="center" vertical="center"/>
    </xf>
    <xf numFmtId="6" fontId="1" fillId="5" borderId="1" xfId="8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1" xfId="6" applyBorder="1" applyAlignment="1">
      <alignment horizontal="center" vertical="center"/>
    </xf>
    <xf numFmtId="176" fontId="1" fillId="5" borderId="7" xfId="8" applyNumberFormat="1" applyBorder="1" applyAlignment="1">
      <alignment horizontal="center" vertical="center"/>
    </xf>
    <xf numFmtId="176" fontId="1" fillId="5" borderId="5" xfId="8" applyNumberFormat="1" applyBorder="1" applyAlignment="1">
      <alignment horizontal="center" vertical="center"/>
    </xf>
    <xf numFmtId="176" fontId="1" fillId="5" borderId="1" xfId="8" applyNumberFormat="1" applyBorder="1" applyAlignment="1">
      <alignment horizontal="center" vertical="center"/>
    </xf>
    <xf numFmtId="0" fontId="4" fillId="3" borderId="11" xfId="6" applyBorder="1" applyAlignment="1">
      <alignment horizontal="center" vertical="center"/>
    </xf>
    <xf numFmtId="6" fontId="1" fillId="5" borderId="7" xfId="2" applyFill="1" applyBorder="1" applyAlignment="1">
      <alignment horizontal="center" vertical="center"/>
    </xf>
    <xf numFmtId="6" fontId="1" fillId="5" borderId="5" xfId="2" applyFill="1" applyBorder="1" applyAlignment="1">
      <alignment horizontal="center" vertical="center"/>
    </xf>
    <xf numFmtId="6" fontId="1" fillId="5" borderId="8" xfId="2" applyFill="1" applyBorder="1" applyAlignment="1">
      <alignment horizontal="center" vertical="center"/>
    </xf>
    <xf numFmtId="6" fontId="1" fillId="5" borderId="9" xfId="2" applyFill="1" applyBorder="1" applyAlignment="1">
      <alignment horizontal="center" vertical="center"/>
    </xf>
    <xf numFmtId="6" fontId="1" fillId="5" borderId="14" xfId="2" applyFill="1" applyBorder="1" applyAlignment="1">
      <alignment horizontal="center" vertical="center"/>
    </xf>
    <xf numFmtId="6" fontId="1" fillId="5" borderId="15" xfId="2" applyFill="1" applyBorder="1" applyAlignment="1">
      <alignment horizontal="center" vertical="center"/>
    </xf>
    <xf numFmtId="6" fontId="1" fillId="5" borderId="2" xfId="2" applyFill="1" applyBorder="1" applyAlignment="1">
      <alignment horizontal="center" vertical="center"/>
    </xf>
    <xf numFmtId="6" fontId="1" fillId="5" borderId="16" xfId="2" applyFill="1" applyBorder="1" applyAlignment="1">
      <alignment horizontal="center" vertical="center"/>
    </xf>
    <xf numFmtId="6" fontId="1" fillId="5" borderId="18" xfId="2" applyFill="1" applyBorder="1" applyAlignment="1">
      <alignment horizontal="center" vertical="center"/>
    </xf>
    <xf numFmtId="6" fontId="1" fillId="5" borderId="12" xfId="2" applyFill="1" applyBorder="1" applyAlignment="1">
      <alignment horizontal="center" vertical="center"/>
    </xf>
    <xf numFmtId="6" fontId="0" fillId="0" borderId="0" xfId="2" applyFont="1">
      <alignment vertical="center"/>
    </xf>
    <xf numFmtId="10" fontId="0" fillId="7" borderId="0" xfId="0" applyNumberFormat="1" applyFill="1">
      <alignment vertical="center"/>
    </xf>
    <xf numFmtId="0" fontId="0" fillId="7" borderId="0" xfId="0" applyFill="1">
      <alignment vertical="center"/>
    </xf>
    <xf numFmtId="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6" fillId="0" borderId="21" xfId="9">
      <alignment vertical="center"/>
    </xf>
    <xf numFmtId="2" fontId="0" fillId="0" borderId="22" xfId="0" applyNumberFormat="1" applyBorder="1">
      <alignment vertical="center"/>
    </xf>
    <xf numFmtId="0" fontId="4" fillId="2" borderId="22" xfId="5" applyBorder="1">
      <alignment vertical="center"/>
    </xf>
    <xf numFmtId="0" fontId="0" fillId="0" borderId="23" xfId="0" applyBorder="1">
      <alignment vertical="center"/>
    </xf>
    <xf numFmtId="0" fontId="4" fillId="3" borderId="23" xfId="6" applyBorder="1">
      <alignment vertical="center"/>
    </xf>
    <xf numFmtId="0" fontId="4" fillId="3" borderId="11" xfId="6" applyBorder="1">
      <alignment vertical="center"/>
    </xf>
    <xf numFmtId="178" fontId="7" fillId="0" borderId="0" xfId="1" applyNumberFormat="1" applyFont="1">
      <alignment vertical="center"/>
    </xf>
    <xf numFmtId="178" fontId="0" fillId="0" borderId="0" xfId="1" applyNumberFormat="1" applyFont="1">
      <alignment vertical="center"/>
    </xf>
    <xf numFmtId="179" fontId="0" fillId="0" borderId="0" xfId="0" applyNumberFormat="1">
      <alignment vertical="center"/>
    </xf>
    <xf numFmtId="178" fontId="0" fillId="0" borderId="0" xfId="0" applyNumberFormat="1">
      <alignment vertical="center"/>
    </xf>
    <xf numFmtId="6" fontId="0" fillId="7" borderId="0" xfId="0" applyNumberFormat="1" applyFill="1">
      <alignment vertical="center"/>
    </xf>
    <xf numFmtId="6" fontId="0" fillId="8" borderId="0" xfId="2" applyFont="1" applyFill="1">
      <alignment vertical="center"/>
    </xf>
    <xf numFmtId="0" fontId="0" fillId="8" borderId="0" xfId="2" applyNumberFormat="1" applyFont="1" applyFill="1">
      <alignment vertical="center"/>
    </xf>
    <xf numFmtId="6" fontId="0" fillId="0" borderId="0" xfId="2" applyFont="1" applyFill="1">
      <alignment vertical="center"/>
    </xf>
  </cellXfs>
  <cellStyles count="10">
    <cellStyle name="40% - アクセント 6" xfId="8" builtinId="51"/>
    <cellStyle name="アクセント 4" xfId="5" builtinId="41"/>
    <cellStyle name="アクセント 5" xfId="6" builtinId="45"/>
    <cellStyle name="アクセント 6" xfId="7" builtinId="49"/>
    <cellStyle name="タイトル" xfId="3" builtinId="15"/>
    <cellStyle name="桁区切り" xfId="1" builtinId="6"/>
    <cellStyle name="見出し 4" xfId="4" builtinId="19"/>
    <cellStyle name="集計" xfId="9" builtinId="25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F2" sqref="F2"/>
    </sheetView>
  </sheetViews>
  <sheetFormatPr defaultRowHeight="13.5" x14ac:dyDescent="0.15"/>
  <cols>
    <col min="2" max="2" width="11.625" bestFit="1" customWidth="1"/>
    <col min="3" max="4" width="9.25" bestFit="1" customWidth="1"/>
    <col min="7" max="7" width="11" bestFit="1" customWidth="1"/>
    <col min="9" max="9" width="2.25" customWidth="1"/>
    <col min="11" max="11" width="4.875" bestFit="1" customWidth="1"/>
    <col min="13" max="13" width="4.875" bestFit="1" customWidth="1"/>
  </cols>
  <sheetData>
    <row r="1" spans="1:13" x14ac:dyDescent="0.15">
      <c r="A1" s="21" t="s">
        <v>105</v>
      </c>
      <c r="B1" s="21" t="s">
        <v>104</v>
      </c>
      <c r="C1" s="21" t="s">
        <v>103</v>
      </c>
      <c r="D1" s="21" t="s">
        <v>102</v>
      </c>
      <c r="E1" s="21" t="s">
        <v>101</v>
      </c>
      <c r="F1" s="21" t="s">
        <v>100</v>
      </c>
      <c r="G1" s="21" t="s">
        <v>99</v>
      </c>
      <c r="H1" s="21" t="s">
        <v>98</v>
      </c>
      <c r="J1" s="34" t="s">
        <v>97</v>
      </c>
      <c r="K1" s="34"/>
      <c r="L1" s="34"/>
      <c r="M1" s="34"/>
    </row>
    <row r="2" spans="1:13" x14ac:dyDescent="0.15">
      <c r="A2">
        <v>160124</v>
      </c>
      <c r="B2" s="20" t="s">
        <v>96</v>
      </c>
      <c r="C2" s="1">
        <v>42363</v>
      </c>
      <c r="D2" s="1">
        <v>42363</v>
      </c>
      <c r="E2" t="s">
        <v>76</v>
      </c>
      <c r="F2" s="19"/>
      <c r="G2" s="19"/>
      <c r="H2" s="19"/>
      <c r="J2" s="1">
        <v>42373</v>
      </c>
      <c r="K2" t="s">
        <v>95</v>
      </c>
      <c r="L2" s="1">
        <v>42376</v>
      </c>
      <c r="M2" t="s">
        <v>94</v>
      </c>
    </row>
    <row r="3" spans="1:13" x14ac:dyDescent="0.15">
      <c r="A3">
        <v>160125</v>
      </c>
      <c r="B3" s="20" t="s">
        <v>93</v>
      </c>
      <c r="C3" s="1">
        <v>42364</v>
      </c>
      <c r="D3" s="1">
        <v>42364</v>
      </c>
      <c r="E3" t="s">
        <v>78</v>
      </c>
      <c r="F3" s="19"/>
      <c r="G3" s="19"/>
      <c r="H3" s="19"/>
    </row>
    <row r="4" spans="1:13" x14ac:dyDescent="0.15">
      <c r="A4">
        <v>160126</v>
      </c>
      <c r="B4" s="20" t="s">
        <v>92</v>
      </c>
      <c r="C4" s="1">
        <v>42373</v>
      </c>
      <c r="D4" s="1">
        <v>42373</v>
      </c>
      <c r="E4" t="s">
        <v>76</v>
      </c>
      <c r="F4" s="19"/>
      <c r="G4" s="19"/>
      <c r="H4" s="19"/>
    </row>
    <row r="5" spans="1:13" x14ac:dyDescent="0.15">
      <c r="A5">
        <v>160127</v>
      </c>
      <c r="B5" s="20" t="s">
        <v>91</v>
      </c>
      <c r="C5" s="1">
        <v>42373</v>
      </c>
      <c r="D5" s="1">
        <v>42374</v>
      </c>
      <c r="E5" t="s">
        <v>78</v>
      </c>
      <c r="F5" s="19"/>
      <c r="G5" s="19"/>
      <c r="H5" s="19"/>
    </row>
    <row r="6" spans="1:13" x14ac:dyDescent="0.15">
      <c r="A6">
        <v>160128</v>
      </c>
      <c r="B6" s="20" t="s">
        <v>90</v>
      </c>
      <c r="C6" s="1">
        <v>42374</v>
      </c>
      <c r="D6" s="1">
        <v>42374</v>
      </c>
      <c r="E6" t="s">
        <v>76</v>
      </c>
      <c r="F6" s="19"/>
      <c r="G6" s="19"/>
      <c r="H6" s="19"/>
    </row>
    <row r="7" spans="1:13" x14ac:dyDescent="0.15">
      <c r="A7">
        <v>160129</v>
      </c>
      <c r="B7" s="20" t="s">
        <v>89</v>
      </c>
      <c r="C7" s="1">
        <v>42374</v>
      </c>
      <c r="D7" s="1">
        <v>42374</v>
      </c>
      <c r="E7" t="s">
        <v>78</v>
      </c>
      <c r="F7" s="19"/>
      <c r="G7" s="19"/>
      <c r="H7" s="19"/>
    </row>
    <row r="8" spans="1:13" x14ac:dyDescent="0.15">
      <c r="A8">
        <v>160130</v>
      </c>
      <c r="B8" s="20" t="s">
        <v>88</v>
      </c>
      <c r="C8" s="1">
        <v>42373</v>
      </c>
      <c r="D8" s="1">
        <v>42375</v>
      </c>
      <c r="E8" t="s">
        <v>76</v>
      </c>
      <c r="F8" s="19"/>
      <c r="G8" s="19"/>
      <c r="H8" s="19"/>
    </row>
    <row r="9" spans="1:13" x14ac:dyDescent="0.15">
      <c r="A9">
        <v>160131</v>
      </c>
      <c r="B9" s="20" t="s">
        <v>87</v>
      </c>
      <c r="C9" s="1">
        <v>42375</v>
      </c>
      <c r="D9" s="1">
        <v>42375</v>
      </c>
      <c r="E9" t="s">
        <v>78</v>
      </c>
      <c r="F9" s="19"/>
      <c r="G9" s="19"/>
      <c r="H9" s="19"/>
    </row>
    <row r="10" spans="1:13" x14ac:dyDescent="0.15">
      <c r="A10">
        <v>160132</v>
      </c>
      <c r="B10" s="20" t="s">
        <v>86</v>
      </c>
      <c r="C10" s="1">
        <v>42376</v>
      </c>
      <c r="D10" s="1">
        <v>42376</v>
      </c>
      <c r="E10" t="s">
        <v>76</v>
      </c>
      <c r="F10" s="19"/>
      <c r="G10" s="19"/>
      <c r="H10" s="19"/>
    </row>
    <row r="11" spans="1:13" x14ac:dyDescent="0.15">
      <c r="A11">
        <v>160133</v>
      </c>
      <c r="B11" s="20" t="s">
        <v>85</v>
      </c>
      <c r="C11" s="1">
        <v>42376</v>
      </c>
      <c r="D11" s="1">
        <v>42376</v>
      </c>
      <c r="E11" t="s">
        <v>78</v>
      </c>
      <c r="F11" s="19"/>
      <c r="G11" s="19"/>
      <c r="H11" s="19"/>
    </row>
    <row r="12" spans="1:13" x14ac:dyDescent="0.15">
      <c r="A12">
        <v>160134</v>
      </c>
      <c r="B12" s="20" t="s">
        <v>84</v>
      </c>
      <c r="C12" s="1">
        <v>42377</v>
      </c>
      <c r="D12" s="1">
        <v>42377</v>
      </c>
      <c r="E12" t="s">
        <v>76</v>
      </c>
      <c r="F12" s="19"/>
      <c r="G12" s="19"/>
      <c r="H12" s="19"/>
    </row>
    <row r="13" spans="1:13" x14ac:dyDescent="0.15">
      <c r="A13">
        <v>160135</v>
      </c>
      <c r="B13" s="20" t="s">
        <v>83</v>
      </c>
      <c r="C13" s="1">
        <v>42377</v>
      </c>
      <c r="D13" s="1">
        <v>42377</v>
      </c>
      <c r="E13" t="s">
        <v>78</v>
      </c>
      <c r="F13" s="19"/>
      <c r="G13" s="19"/>
      <c r="H13" s="19"/>
    </row>
    <row r="14" spans="1:13" x14ac:dyDescent="0.15">
      <c r="A14">
        <v>160136</v>
      </c>
      <c r="B14" s="20" t="s">
        <v>82</v>
      </c>
      <c r="C14" s="1">
        <v>42378</v>
      </c>
      <c r="D14" s="1">
        <v>42378</v>
      </c>
      <c r="E14" t="s">
        <v>76</v>
      </c>
      <c r="F14" s="19"/>
      <c r="G14" s="19"/>
      <c r="H14" s="19"/>
    </row>
    <row r="15" spans="1:13" x14ac:dyDescent="0.15">
      <c r="A15">
        <v>160137</v>
      </c>
      <c r="B15" s="20" t="s">
        <v>81</v>
      </c>
      <c r="C15" s="1">
        <v>42378</v>
      </c>
      <c r="D15" s="1">
        <v>42379</v>
      </c>
      <c r="E15" t="s">
        <v>78</v>
      </c>
      <c r="F15" s="19"/>
      <c r="G15" s="19"/>
      <c r="H15" s="19"/>
    </row>
    <row r="16" spans="1:13" x14ac:dyDescent="0.15">
      <c r="A16">
        <v>160138</v>
      </c>
      <c r="B16" s="20" t="s">
        <v>80</v>
      </c>
      <c r="C16" s="1">
        <v>42379</v>
      </c>
      <c r="D16" s="1">
        <v>42380</v>
      </c>
      <c r="E16" t="s">
        <v>76</v>
      </c>
      <c r="F16" s="19"/>
      <c r="G16" s="19"/>
      <c r="H16" s="19"/>
    </row>
    <row r="17" spans="1:8" x14ac:dyDescent="0.15">
      <c r="A17">
        <v>160139</v>
      </c>
      <c r="B17" s="20" t="s">
        <v>79</v>
      </c>
      <c r="C17" s="1">
        <v>42381</v>
      </c>
      <c r="D17" s="1">
        <v>42381</v>
      </c>
      <c r="E17" t="s">
        <v>78</v>
      </c>
      <c r="F17" s="19"/>
      <c r="G17" s="19"/>
      <c r="H17" s="19"/>
    </row>
    <row r="18" spans="1:8" x14ac:dyDescent="0.15">
      <c r="A18">
        <v>160140</v>
      </c>
      <c r="B18" s="20" t="s">
        <v>77</v>
      </c>
      <c r="C18" s="1">
        <v>42382</v>
      </c>
      <c r="D18" s="1">
        <v>42382</v>
      </c>
      <c r="E18" t="s">
        <v>76</v>
      </c>
      <c r="F18" s="19"/>
      <c r="G18" s="19"/>
      <c r="H18" s="19"/>
    </row>
  </sheetData>
  <mergeCells count="1">
    <mergeCell ref="J1:M1"/>
  </mergeCells>
  <phoneticPr fontId="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17" sqref="F17"/>
    </sheetView>
  </sheetViews>
  <sheetFormatPr defaultRowHeight="13.5" x14ac:dyDescent="0.15"/>
  <cols>
    <col min="2" max="2" width="10.375" bestFit="1" customWidth="1"/>
  </cols>
  <sheetData>
    <row r="1" spans="1:5" ht="14.25" thickBot="1" x14ac:dyDescent="0.2">
      <c r="A1" s="59" t="s">
        <v>116</v>
      </c>
      <c r="B1" s="59"/>
      <c r="C1" s="59"/>
      <c r="D1" s="59"/>
      <c r="E1" s="59"/>
    </row>
    <row r="2" spans="1:5" ht="14.25" thickTop="1" x14ac:dyDescent="0.15">
      <c r="A2" t="s">
        <v>70</v>
      </c>
      <c r="B2" s="58" t="s">
        <v>115</v>
      </c>
      <c r="C2" s="57">
        <f>PMT(B3/12,B4,-B5)</f>
        <v>67268.336574299843</v>
      </c>
      <c r="D2" s="56">
        <v>180</v>
      </c>
      <c r="E2" s="56">
        <v>360</v>
      </c>
    </row>
    <row r="3" spans="1:5" x14ac:dyDescent="0.15">
      <c r="A3" t="s">
        <v>114</v>
      </c>
      <c r="B3" s="55">
        <v>9.5000000000000001E-2</v>
      </c>
      <c r="C3" s="55">
        <v>0.09</v>
      </c>
      <c r="D3" s="54"/>
      <c r="E3" s="54"/>
    </row>
    <row r="4" spans="1:5" x14ac:dyDescent="0.15">
      <c r="A4" t="s">
        <v>113</v>
      </c>
      <c r="B4" s="56">
        <v>360</v>
      </c>
      <c r="C4" s="55">
        <v>9.2499999999999999E-2</v>
      </c>
      <c r="D4" s="54"/>
      <c r="E4" s="54"/>
    </row>
    <row r="5" spans="1:5" x14ac:dyDescent="0.15">
      <c r="A5" t="s">
        <v>109</v>
      </c>
      <c r="B5" s="54">
        <v>8000000</v>
      </c>
      <c r="C5" s="55">
        <v>9.5000000000000001E-2</v>
      </c>
      <c r="D5" s="54"/>
      <c r="E5" s="54"/>
    </row>
  </sheetData>
  <phoneticPr fontId="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2" sqref="C2:E5"/>
    </sheetView>
  </sheetViews>
  <sheetFormatPr defaultRowHeight="13.5" x14ac:dyDescent="0.15"/>
  <sheetData>
    <row r="1" spans="1:2" ht="21" x14ac:dyDescent="0.15">
      <c r="A1" s="11" t="s">
        <v>122</v>
      </c>
    </row>
    <row r="3" spans="1:2" x14ac:dyDescent="0.15">
      <c r="A3" s="64" t="s">
        <v>121</v>
      </c>
      <c r="B3" s="28">
        <v>168</v>
      </c>
    </row>
    <row r="4" spans="1:2" x14ac:dyDescent="0.15">
      <c r="A4" s="63" t="s">
        <v>120</v>
      </c>
      <c r="B4" s="62">
        <v>72</v>
      </c>
    </row>
    <row r="5" spans="1:2" x14ac:dyDescent="0.15">
      <c r="A5" s="61" t="s">
        <v>119</v>
      </c>
      <c r="B5" s="60">
        <f>(B3/100)^2*22</f>
        <v>62.09279999999999</v>
      </c>
    </row>
    <row r="6" spans="1:2" x14ac:dyDescent="0.15">
      <c r="A6" s="61" t="s">
        <v>118</v>
      </c>
      <c r="B6" s="60">
        <f>B4/(B3/100)^2</f>
        <v>25.510204081632658</v>
      </c>
    </row>
    <row r="8" spans="1:2" x14ac:dyDescent="0.15">
      <c r="A8" t="s">
        <v>117</v>
      </c>
    </row>
  </sheetData>
  <phoneticPr fontId="5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2" sqref="C2:E5"/>
    </sheetView>
  </sheetViews>
  <sheetFormatPr defaultRowHeight="13.5" x14ac:dyDescent="0.15"/>
  <cols>
    <col min="1" max="1" width="9.875" bestFit="1" customWidth="1"/>
    <col min="2" max="2" width="22.75" bestFit="1" customWidth="1"/>
    <col min="4" max="4" width="5.25" bestFit="1" customWidth="1"/>
    <col min="7" max="7" width="9.875" customWidth="1"/>
  </cols>
  <sheetData>
    <row r="1" spans="1:7" x14ac:dyDescent="0.15">
      <c r="A1" s="2" t="s">
        <v>135</v>
      </c>
      <c r="B1" s="2" t="s">
        <v>134</v>
      </c>
      <c r="C1" s="2" t="s">
        <v>133</v>
      </c>
      <c r="D1" s="2" t="s">
        <v>3</v>
      </c>
      <c r="E1" s="2" t="s">
        <v>132</v>
      </c>
      <c r="F1" s="2" t="s">
        <v>131</v>
      </c>
      <c r="G1" s="2" t="s">
        <v>130</v>
      </c>
    </row>
    <row r="2" spans="1:7" x14ac:dyDescent="0.15">
      <c r="A2">
        <v>1001</v>
      </c>
      <c r="B2" t="s">
        <v>129</v>
      </c>
      <c r="C2" s="6">
        <v>700</v>
      </c>
      <c r="D2">
        <v>20</v>
      </c>
      <c r="E2" s="68">
        <f>C2*D2</f>
        <v>14000</v>
      </c>
      <c r="F2" s="67">
        <v>0.25</v>
      </c>
      <c r="G2" s="66">
        <f>E2*F2</f>
        <v>3500</v>
      </c>
    </row>
    <row r="3" spans="1:7" x14ac:dyDescent="0.15">
      <c r="A3">
        <v>1002</v>
      </c>
      <c r="B3" t="s">
        <v>128</v>
      </c>
      <c r="C3" s="6">
        <v>700</v>
      </c>
      <c r="D3">
        <v>15</v>
      </c>
      <c r="E3" s="68">
        <f>C3*D3</f>
        <v>10500</v>
      </c>
      <c r="F3" s="67">
        <v>0.25</v>
      </c>
      <c r="G3" s="66">
        <f>E3*F3</f>
        <v>2625</v>
      </c>
    </row>
    <row r="4" spans="1:7" x14ac:dyDescent="0.15">
      <c r="A4">
        <v>1003</v>
      </c>
      <c r="B4" t="s">
        <v>127</v>
      </c>
      <c r="C4" s="6">
        <v>500</v>
      </c>
      <c r="D4">
        <v>30</v>
      </c>
      <c r="E4" s="68">
        <f>C4*D4</f>
        <v>15000</v>
      </c>
      <c r="F4" s="67">
        <v>0.245</v>
      </c>
      <c r="G4" s="66">
        <f>E4*F4</f>
        <v>3675</v>
      </c>
    </row>
    <row r="5" spans="1:7" x14ac:dyDescent="0.15">
      <c r="A5">
        <v>1004</v>
      </c>
      <c r="B5" t="s">
        <v>126</v>
      </c>
      <c r="C5" s="6">
        <v>650</v>
      </c>
      <c r="D5">
        <v>10</v>
      </c>
      <c r="E5" s="68">
        <f>C5*D5</f>
        <v>6500</v>
      </c>
      <c r="F5" s="67">
        <v>0.33</v>
      </c>
      <c r="G5" s="66">
        <f>E5*F5</f>
        <v>2145</v>
      </c>
    </row>
    <row r="6" spans="1:7" x14ac:dyDescent="0.15">
      <c r="A6">
        <v>1005</v>
      </c>
      <c r="B6" t="s">
        <v>125</v>
      </c>
      <c r="C6" s="6">
        <v>650</v>
      </c>
      <c r="D6">
        <v>15</v>
      </c>
      <c r="E6" s="68">
        <f>C6*D6</f>
        <v>9750</v>
      </c>
      <c r="F6" s="67">
        <v>0.33</v>
      </c>
      <c r="G6" s="66">
        <f>E6*F6</f>
        <v>3217.5</v>
      </c>
    </row>
    <row r="7" spans="1:7" x14ac:dyDescent="0.15">
      <c r="A7">
        <v>1006</v>
      </c>
      <c r="B7" t="s">
        <v>124</v>
      </c>
      <c r="C7" s="6">
        <v>1000</v>
      </c>
      <c r="D7">
        <v>10</v>
      </c>
      <c r="E7" s="68">
        <f>C7*D7</f>
        <v>10000</v>
      </c>
      <c r="F7" s="67">
        <v>0.3</v>
      </c>
      <c r="G7" s="66">
        <f>E7*F7</f>
        <v>3000</v>
      </c>
    </row>
    <row r="8" spans="1:7" ht="21.75" customHeight="1" x14ac:dyDescent="0.15">
      <c r="F8" s="2" t="s">
        <v>123</v>
      </c>
      <c r="G8" s="65">
        <f>SUM(G2:G7)</f>
        <v>18162.5</v>
      </c>
    </row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2" sqref="H2"/>
    </sheetView>
  </sheetViews>
  <sheetFormatPr defaultRowHeight="13.5" x14ac:dyDescent="0.15"/>
  <cols>
    <col min="2" max="2" width="21.125" style="4" bestFit="1" customWidth="1"/>
    <col min="7" max="7" width="3.5" customWidth="1"/>
    <col min="8" max="8" width="29.625" bestFit="1" customWidth="1"/>
  </cols>
  <sheetData>
    <row r="1" spans="1:8" x14ac:dyDescent="0.1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11</v>
      </c>
      <c r="H1" s="2" t="s">
        <v>23</v>
      </c>
    </row>
    <row r="2" spans="1:8" x14ac:dyDescent="0.15">
      <c r="A2" t="s">
        <v>5</v>
      </c>
      <c r="B2" s="5" t="s">
        <v>10</v>
      </c>
      <c r="C2" s="6">
        <v>500</v>
      </c>
      <c r="D2" s="6">
        <v>5</v>
      </c>
      <c r="E2" s="6">
        <f>C2*D2</f>
        <v>2500</v>
      </c>
      <c r="F2" t="s">
        <v>12</v>
      </c>
      <c r="H2">
        <f>SUMIFS(E2:E11,A2:A11,"大阪",F2:F11,"大西")</f>
        <v>2800</v>
      </c>
    </row>
    <row r="3" spans="1:8" x14ac:dyDescent="0.15">
      <c r="A3" t="s">
        <v>5</v>
      </c>
      <c r="B3" s="5" t="s">
        <v>13</v>
      </c>
      <c r="C3" s="6">
        <v>300</v>
      </c>
      <c r="D3" s="6">
        <v>1</v>
      </c>
      <c r="E3" s="6">
        <f t="shared" ref="E3:E11" si="0">C3*D3</f>
        <v>300</v>
      </c>
      <c r="F3" t="s">
        <v>12</v>
      </c>
    </row>
    <row r="4" spans="1:8" x14ac:dyDescent="0.15">
      <c r="A4" t="s">
        <v>5</v>
      </c>
      <c r="B4" s="5" t="s">
        <v>14</v>
      </c>
      <c r="C4" s="6">
        <v>100</v>
      </c>
      <c r="D4" s="6">
        <v>1</v>
      </c>
      <c r="E4" s="6">
        <f t="shared" si="0"/>
        <v>100</v>
      </c>
      <c r="F4" t="s">
        <v>22</v>
      </c>
    </row>
    <row r="5" spans="1:8" x14ac:dyDescent="0.15">
      <c r="A5" t="s">
        <v>6</v>
      </c>
      <c r="B5" s="5" t="s">
        <v>15</v>
      </c>
      <c r="C5" s="6">
        <v>600</v>
      </c>
      <c r="D5" s="6">
        <v>1</v>
      </c>
      <c r="E5" s="6">
        <f t="shared" si="0"/>
        <v>600</v>
      </c>
      <c r="F5" t="s">
        <v>12</v>
      </c>
    </row>
    <row r="6" spans="1:8" x14ac:dyDescent="0.15">
      <c r="A6" t="s">
        <v>7</v>
      </c>
      <c r="B6" s="5" t="s">
        <v>16</v>
      </c>
      <c r="C6" s="6">
        <v>500</v>
      </c>
      <c r="D6" s="6">
        <v>2</v>
      </c>
      <c r="E6" s="6">
        <f t="shared" si="0"/>
        <v>1000</v>
      </c>
      <c r="F6" t="s">
        <v>12</v>
      </c>
    </row>
    <row r="7" spans="1:8" x14ac:dyDescent="0.15">
      <c r="A7" t="s">
        <v>8</v>
      </c>
      <c r="B7" s="5" t="s">
        <v>17</v>
      </c>
      <c r="C7" s="6">
        <v>500</v>
      </c>
      <c r="D7" s="6">
        <v>1</v>
      </c>
      <c r="E7" s="6">
        <f t="shared" si="0"/>
        <v>500</v>
      </c>
      <c r="F7" t="s">
        <v>12</v>
      </c>
    </row>
    <row r="8" spans="1:8" x14ac:dyDescent="0.15">
      <c r="A8" t="s">
        <v>9</v>
      </c>
      <c r="B8" s="5" t="s">
        <v>13</v>
      </c>
      <c r="C8" s="6">
        <v>300</v>
      </c>
      <c r="D8" s="6">
        <v>3</v>
      </c>
      <c r="E8" s="6">
        <f t="shared" si="0"/>
        <v>900</v>
      </c>
      <c r="F8" t="s">
        <v>22</v>
      </c>
    </row>
    <row r="9" spans="1:8" x14ac:dyDescent="0.15">
      <c r="A9" t="s">
        <v>6</v>
      </c>
      <c r="B9" s="5" t="s">
        <v>18</v>
      </c>
      <c r="C9" s="6">
        <v>1000</v>
      </c>
      <c r="D9" s="6">
        <v>1</v>
      </c>
      <c r="E9" s="6">
        <f t="shared" si="0"/>
        <v>1000</v>
      </c>
      <c r="F9" t="s">
        <v>22</v>
      </c>
    </row>
    <row r="10" spans="1:8" x14ac:dyDescent="0.15">
      <c r="A10" t="s">
        <v>5</v>
      </c>
      <c r="B10" s="5" t="s">
        <v>19</v>
      </c>
      <c r="C10" s="6">
        <v>200</v>
      </c>
      <c r="D10" s="6">
        <v>1</v>
      </c>
      <c r="E10" s="6">
        <f t="shared" si="0"/>
        <v>200</v>
      </c>
      <c r="F10" t="s">
        <v>22</v>
      </c>
    </row>
    <row r="11" spans="1:8" x14ac:dyDescent="0.15">
      <c r="A11" t="s">
        <v>5</v>
      </c>
      <c r="B11" s="5" t="s">
        <v>20</v>
      </c>
      <c r="C11" s="6">
        <v>300</v>
      </c>
      <c r="D11" s="6">
        <v>3</v>
      </c>
      <c r="E11" s="6">
        <f t="shared" si="0"/>
        <v>900</v>
      </c>
      <c r="F11" t="s">
        <v>21</v>
      </c>
    </row>
  </sheetData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F7" sqref="F7"/>
    </sheetView>
  </sheetViews>
  <sheetFormatPr defaultRowHeight="13.5" x14ac:dyDescent="0.15"/>
  <cols>
    <col min="1" max="1" width="9" bestFit="1" customWidth="1"/>
    <col min="2" max="2" width="12.375" bestFit="1" customWidth="1"/>
    <col min="3" max="8" width="5.25" bestFit="1" customWidth="1"/>
    <col min="9" max="9" width="5.25" customWidth="1"/>
    <col min="10" max="10" width="7.125" bestFit="1" customWidth="1"/>
    <col min="11" max="11" width="4.75" customWidth="1"/>
    <col min="12" max="12" width="34" bestFit="1" customWidth="1"/>
  </cols>
  <sheetData>
    <row r="1" spans="1:12" x14ac:dyDescent="0.15">
      <c r="A1" s="7" t="s">
        <v>24</v>
      </c>
      <c r="B1" s="7" t="s">
        <v>25</v>
      </c>
      <c r="C1" s="7" t="s">
        <v>26</v>
      </c>
      <c r="D1" s="7" t="s">
        <v>27</v>
      </c>
      <c r="E1" s="7" t="s">
        <v>28</v>
      </c>
      <c r="F1" s="7" t="s">
        <v>29</v>
      </c>
      <c r="G1" s="7" t="s">
        <v>30</v>
      </c>
      <c r="H1" s="7" t="s">
        <v>31</v>
      </c>
      <c r="I1" s="7" t="s">
        <v>32</v>
      </c>
      <c r="J1" s="7" t="s">
        <v>33</v>
      </c>
      <c r="L1" s="10" t="s">
        <v>64</v>
      </c>
    </row>
    <row r="2" spans="1:12" x14ac:dyDescent="0.15">
      <c r="A2" s="8" t="s">
        <v>34</v>
      </c>
      <c r="B2" s="9" t="s">
        <v>35</v>
      </c>
      <c r="C2" s="9" t="s">
        <v>36</v>
      </c>
      <c r="D2" s="9">
        <v>39</v>
      </c>
      <c r="E2" s="9">
        <v>58</v>
      </c>
      <c r="F2" s="9">
        <v>86</v>
      </c>
      <c r="G2" s="9">
        <v>50</v>
      </c>
      <c r="H2" s="9">
        <v>70</v>
      </c>
      <c r="I2" s="9">
        <f t="shared" ref="I2:I15" si="0">SUM(D2:H2)</f>
        <v>303</v>
      </c>
      <c r="J2" s="9">
        <f t="shared" ref="J2:J15" si="1">AVERAGE(D2:H2)</f>
        <v>60.6</v>
      </c>
    </row>
    <row r="3" spans="1:12" x14ac:dyDescent="0.15">
      <c r="A3" s="8" t="s">
        <v>37</v>
      </c>
      <c r="B3" s="9" t="s">
        <v>38</v>
      </c>
      <c r="C3" s="9" t="s">
        <v>36</v>
      </c>
      <c r="D3" s="9">
        <v>60</v>
      </c>
      <c r="E3" s="9">
        <v>29</v>
      </c>
      <c r="F3" s="9">
        <v>88</v>
      </c>
      <c r="G3" s="9">
        <v>78</v>
      </c>
      <c r="H3" s="9">
        <v>80</v>
      </c>
      <c r="I3" s="9">
        <f t="shared" si="0"/>
        <v>335</v>
      </c>
      <c r="J3" s="9">
        <f t="shared" si="1"/>
        <v>67</v>
      </c>
    </row>
    <row r="4" spans="1:12" x14ac:dyDescent="0.15">
      <c r="A4" s="8" t="s">
        <v>39</v>
      </c>
      <c r="B4" s="9" t="s">
        <v>40</v>
      </c>
      <c r="C4" s="9" t="s">
        <v>36</v>
      </c>
      <c r="D4" s="9">
        <v>70</v>
      </c>
      <c r="E4" s="9">
        <v>86</v>
      </c>
      <c r="F4" s="9">
        <v>100</v>
      </c>
      <c r="G4" s="9">
        <v>92</v>
      </c>
      <c r="H4" s="9">
        <v>96</v>
      </c>
      <c r="I4" s="9">
        <f t="shared" si="0"/>
        <v>444</v>
      </c>
      <c r="J4" s="9">
        <f t="shared" si="1"/>
        <v>88.8</v>
      </c>
    </row>
    <row r="5" spans="1:12" x14ac:dyDescent="0.15">
      <c r="A5" s="8" t="s">
        <v>41</v>
      </c>
      <c r="B5" s="9" t="s">
        <v>42</v>
      </c>
      <c r="C5" s="9" t="s">
        <v>36</v>
      </c>
      <c r="D5" s="9">
        <v>58</v>
      </c>
      <c r="E5" s="9">
        <v>65</v>
      </c>
      <c r="F5" s="9">
        <v>44</v>
      </c>
      <c r="G5" s="9">
        <v>40</v>
      </c>
      <c r="H5" s="9">
        <v>56</v>
      </c>
      <c r="I5" s="9">
        <f t="shared" si="0"/>
        <v>263</v>
      </c>
      <c r="J5" s="9">
        <f t="shared" si="1"/>
        <v>52.6</v>
      </c>
    </row>
    <row r="6" spans="1:12" x14ac:dyDescent="0.15">
      <c r="A6" s="8" t="s">
        <v>43</v>
      </c>
      <c r="B6" s="9" t="s">
        <v>44</v>
      </c>
      <c r="C6" s="9" t="s">
        <v>36</v>
      </c>
      <c r="D6" s="9">
        <v>88</v>
      </c>
      <c r="E6" s="9">
        <v>98</v>
      </c>
      <c r="F6" s="9">
        <v>75</v>
      </c>
      <c r="G6" s="9">
        <v>68</v>
      </c>
      <c r="H6" s="9">
        <v>50</v>
      </c>
      <c r="I6" s="9">
        <f t="shared" si="0"/>
        <v>379</v>
      </c>
      <c r="J6" s="9">
        <f t="shared" si="1"/>
        <v>75.8</v>
      </c>
    </row>
    <row r="7" spans="1:12" x14ac:dyDescent="0.15">
      <c r="A7" s="8" t="s">
        <v>45</v>
      </c>
      <c r="B7" s="9" t="s">
        <v>46</v>
      </c>
      <c r="C7" s="9" t="s">
        <v>36</v>
      </c>
      <c r="D7" s="9">
        <v>60</v>
      </c>
      <c r="E7" s="9">
        <v>63</v>
      </c>
      <c r="F7" s="9">
        <v>39</v>
      </c>
      <c r="G7" s="9">
        <v>55</v>
      </c>
      <c r="H7" s="9">
        <v>65</v>
      </c>
      <c r="I7" s="9">
        <f t="shared" si="0"/>
        <v>282</v>
      </c>
      <c r="J7" s="9">
        <f t="shared" si="1"/>
        <v>56.4</v>
      </c>
    </row>
    <row r="8" spans="1:12" x14ac:dyDescent="0.15">
      <c r="A8" s="8" t="s">
        <v>47</v>
      </c>
      <c r="B8" s="9" t="s">
        <v>48</v>
      </c>
      <c r="C8" s="9" t="s">
        <v>36</v>
      </c>
      <c r="D8" s="9">
        <v>98</v>
      </c>
      <c r="E8" s="9">
        <v>96</v>
      </c>
      <c r="F8" s="9">
        <v>78</v>
      </c>
      <c r="G8" s="9">
        <v>88</v>
      </c>
      <c r="H8" s="9">
        <v>82</v>
      </c>
      <c r="I8" s="9">
        <f t="shared" si="0"/>
        <v>442</v>
      </c>
      <c r="J8" s="9">
        <f t="shared" si="1"/>
        <v>88.4</v>
      </c>
    </row>
    <row r="9" spans="1:12" x14ac:dyDescent="0.15">
      <c r="A9" s="8" t="s">
        <v>49</v>
      </c>
      <c r="B9" s="9" t="s">
        <v>50</v>
      </c>
      <c r="C9" s="9" t="s">
        <v>51</v>
      </c>
      <c r="D9" s="9">
        <v>60</v>
      </c>
      <c r="E9" s="9">
        <v>58</v>
      </c>
      <c r="F9" s="9">
        <v>77</v>
      </c>
      <c r="G9" s="9">
        <v>82</v>
      </c>
      <c r="H9" s="9">
        <v>80</v>
      </c>
      <c r="I9" s="9">
        <f t="shared" si="0"/>
        <v>357</v>
      </c>
      <c r="J9" s="9">
        <f t="shared" si="1"/>
        <v>71.400000000000006</v>
      </c>
    </row>
    <row r="10" spans="1:12" x14ac:dyDescent="0.15">
      <c r="A10" s="8" t="s">
        <v>52</v>
      </c>
      <c r="B10" s="9" t="s">
        <v>53</v>
      </c>
      <c r="C10" s="9" t="s">
        <v>51</v>
      </c>
      <c r="D10" s="9">
        <v>74</v>
      </c>
      <c r="E10" s="9">
        <v>38</v>
      </c>
      <c r="F10" s="9">
        <v>55</v>
      </c>
      <c r="G10" s="9">
        <v>77</v>
      </c>
      <c r="H10" s="9">
        <v>40</v>
      </c>
      <c r="I10" s="9">
        <f t="shared" si="0"/>
        <v>284</v>
      </c>
      <c r="J10" s="9">
        <f t="shared" si="1"/>
        <v>56.8</v>
      </c>
    </row>
    <row r="11" spans="1:12" x14ac:dyDescent="0.15">
      <c r="A11" s="8" t="s">
        <v>54</v>
      </c>
      <c r="B11" s="9" t="s">
        <v>55</v>
      </c>
      <c r="C11" s="9" t="s">
        <v>51</v>
      </c>
      <c r="D11" s="9">
        <v>95</v>
      </c>
      <c r="E11" s="9">
        <v>89</v>
      </c>
      <c r="F11" s="9">
        <v>99</v>
      </c>
      <c r="G11" s="9">
        <v>90</v>
      </c>
      <c r="H11" s="9">
        <v>98</v>
      </c>
      <c r="I11" s="9">
        <f t="shared" si="0"/>
        <v>471</v>
      </c>
      <c r="J11" s="9">
        <f t="shared" si="1"/>
        <v>94.2</v>
      </c>
    </row>
    <row r="12" spans="1:12" x14ac:dyDescent="0.15">
      <c r="A12" s="8" t="s">
        <v>56</v>
      </c>
      <c r="B12" s="9" t="s">
        <v>57</v>
      </c>
      <c r="C12" s="9" t="s">
        <v>51</v>
      </c>
      <c r="D12" s="9">
        <v>78</v>
      </c>
      <c r="E12" s="9">
        <v>45</v>
      </c>
      <c r="F12" s="9">
        <v>66</v>
      </c>
      <c r="G12" s="9">
        <v>62</v>
      </c>
      <c r="H12" s="9">
        <v>48</v>
      </c>
      <c r="I12" s="9">
        <f t="shared" si="0"/>
        <v>299</v>
      </c>
      <c r="J12" s="9">
        <f t="shared" si="1"/>
        <v>59.8</v>
      </c>
    </row>
    <row r="13" spans="1:12" x14ac:dyDescent="0.15">
      <c r="A13" s="8" t="s">
        <v>58</v>
      </c>
      <c r="B13" s="9" t="s">
        <v>59</v>
      </c>
      <c r="C13" s="9" t="s">
        <v>51</v>
      </c>
      <c r="D13" s="9">
        <v>45</v>
      </c>
      <c r="E13" s="9">
        <v>80</v>
      </c>
      <c r="F13" s="9">
        <v>48</v>
      </c>
      <c r="G13" s="9">
        <v>52</v>
      </c>
      <c r="H13" s="9">
        <v>60</v>
      </c>
      <c r="I13" s="9">
        <f t="shared" si="0"/>
        <v>285</v>
      </c>
      <c r="J13" s="9">
        <f t="shared" si="1"/>
        <v>57</v>
      </c>
    </row>
    <row r="14" spans="1:12" x14ac:dyDescent="0.15">
      <c r="A14" s="8" t="s">
        <v>60</v>
      </c>
      <c r="B14" s="9" t="s">
        <v>61</v>
      </c>
      <c r="C14" s="9" t="s">
        <v>51</v>
      </c>
      <c r="D14" s="9">
        <v>90</v>
      </c>
      <c r="E14" s="9">
        <v>82</v>
      </c>
      <c r="F14" s="9">
        <v>68</v>
      </c>
      <c r="G14" s="9">
        <v>95</v>
      </c>
      <c r="H14" s="9">
        <v>92</v>
      </c>
      <c r="I14" s="9">
        <f t="shared" si="0"/>
        <v>427</v>
      </c>
      <c r="J14" s="9">
        <f t="shared" si="1"/>
        <v>85.4</v>
      </c>
    </row>
    <row r="15" spans="1:12" x14ac:dyDescent="0.15">
      <c r="A15" s="8" t="s">
        <v>62</v>
      </c>
      <c r="B15" s="9" t="s">
        <v>63</v>
      </c>
      <c r="C15" s="9" t="s">
        <v>51</v>
      </c>
      <c r="D15" s="9">
        <v>48</v>
      </c>
      <c r="E15" s="9">
        <v>77</v>
      </c>
      <c r="F15" s="9">
        <v>42</v>
      </c>
      <c r="G15" s="9">
        <v>50</v>
      </c>
      <c r="H15" s="9">
        <v>78</v>
      </c>
      <c r="I15" s="9">
        <f t="shared" si="0"/>
        <v>295</v>
      </c>
      <c r="J15" s="9">
        <f t="shared" si="1"/>
        <v>59</v>
      </c>
    </row>
  </sheetData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1" sqref="C1:J15"/>
    </sheetView>
  </sheetViews>
  <sheetFormatPr defaultRowHeight="13.5" x14ac:dyDescent="0.15"/>
  <cols>
    <col min="1" max="1" width="9" bestFit="1" customWidth="1"/>
    <col min="2" max="2" width="12.375" bestFit="1" customWidth="1"/>
    <col min="3" max="8" width="5.25" bestFit="1" customWidth="1"/>
    <col min="9" max="9" width="5.25" customWidth="1"/>
    <col min="10" max="10" width="7.125" bestFit="1" customWidth="1"/>
    <col min="11" max="11" width="4.75" customWidth="1"/>
  </cols>
  <sheetData>
    <row r="1" spans="1:14" x14ac:dyDescent="0.15">
      <c r="A1" s="7" t="s">
        <v>24</v>
      </c>
      <c r="B1" s="7" t="s">
        <v>25</v>
      </c>
      <c r="C1" s="7" t="s">
        <v>26</v>
      </c>
      <c r="D1" s="7" t="s">
        <v>27</v>
      </c>
      <c r="E1" s="7" t="s">
        <v>28</v>
      </c>
      <c r="F1" s="7" t="s">
        <v>29</v>
      </c>
      <c r="G1" s="7" t="s">
        <v>30</v>
      </c>
      <c r="H1" s="7" t="s">
        <v>31</v>
      </c>
      <c r="I1" s="7" t="s">
        <v>32</v>
      </c>
      <c r="J1" s="7" t="s">
        <v>33</v>
      </c>
      <c r="L1" s="7" t="s">
        <v>65</v>
      </c>
      <c r="M1" s="7" t="s">
        <v>66</v>
      </c>
      <c r="N1" s="7" t="s">
        <v>67</v>
      </c>
    </row>
    <row r="2" spans="1:14" x14ac:dyDescent="0.15">
      <c r="A2" s="8" t="s">
        <v>34</v>
      </c>
      <c r="B2" s="9" t="s">
        <v>35</v>
      </c>
      <c r="C2" s="9" t="s">
        <v>36</v>
      </c>
      <c r="D2" s="9">
        <v>39</v>
      </c>
      <c r="E2" s="9">
        <v>58</v>
      </c>
      <c r="F2" s="9">
        <v>86</v>
      </c>
      <c r="G2" s="9">
        <v>50</v>
      </c>
      <c r="H2" s="9">
        <v>70</v>
      </c>
      <c r="I2" s="9">
        <f t="shared" ref="I2:I15" si="0">SUM(D2:H2)</f>
        <v>303</v>
      </c>
      <c r="J2" s="9">
        <f t="shared" ref="J2:J15" si="1">AVERAGE(D2:H2)</f>
        <v>60.6</v>
      </c>
      <c r="L2" s="9">
        <v>400</v>
      </c>
      <c r="M2" s="9">
        <v>70</v>
      </c>
      <c r="N2" s="9"/>
    </row>
    <row r="3" spans="1:14" x14ac:dyDescent="0.15">
      <c r="A3" s="8" t="s">
        <v>37</v>
      </c>
      <c r="B3" s="9" t="s">
        <v>38</v>
      </c>
      <c r="C3" s="9" t="s">
        <v>36</v>
      </c>
      <c r="D3" s="9">
        <v>60</v>
      </c>
      <c r="E3" s="9">
        <v>29</v>
      </c>
      <c r="F3" s="9">
        <v>88</v>
      </c>
      <c r="G3" s="9">
        <v>78</v>
      </c>
      <c r="H3" s="9">
        <v>80</v>
      </c>
      <c r="I3" s="9">
        <f t="shared" si="0"/>
        <v>335</v>
      </c>
      <c r="J3" s="9">
        <f t="shared" si="1"/>
        <v>67</v>
      </c>
      <c r="L3" s="9">
        <v>350</v>
      </c>
      <c r="M3" s="9">
        <v>70</v>
      </c>
      <c r="N3" s="9"/>
    </row>
    <row r="4" spans="1:14" x14ac:dyDescent="0.15">
      <c r="A4" s="8" t="s">
        <v>39</v>
      </c>
      <c r="B4" s="9" t="s">
        <v>40</v>
      </c>
      <c r="C4" s="9" t="s">
        <v>36</v>
      </c>
      <c r="D4" s="9">
        <v>70</v>
      </c>
      <c r="E4" s="9">
        <v>86</v>
      </c>
      <c r="F4" s="9">
        <v>100</v>
      </c>
      <c r="G4" s="9">
        <v>92</v>
      </c>
      <c r="H4" s="9">
        <v>96</v>
      </c>
      <c r="I4" s="9">
        <f t="shared" si="0"/>
        <v>444</v>
      </c>
      <c r="J4" s="9">
        <f t="shared" si="1"/>
        <v>88.8</v>
      </c>
    </row>
    <row r="5" spans="1:14" x14ac:dyDescent="0.15">
      <c r="A5" s="8" t="s">
        <v>41</v>
      </c>
      <c r="B5" s="9" t="s">
        <v>42</v>
      </c>
      <c r="C5" s="9" t="s">
        <v>36</v>
      </c>
      <c r="D5" s="9">
        <v>58</v>
      </c>
      <c r="E5" s="9">
        <v>65</v>
      </c>
      <c r="F5" s="9">
        <v>44</v>
      </c>
      <c r="G5" s="9">
        <v>40</v>
      </c>
      <c r="H5" s="9">
        <v>56</v>
      </c>
      <c r="I5" s="9">
        <f t="shared" si="0"/>
        <v>263</v>
      </c>
      <c r="J5" s="9">
        <f t="shared" si="1"/>
        <v>52.6</v>
      </c>
    </row>
    <row r="6" spans="1:14" x14ac:dyDescent="0.15">
      <c r="A6" s="8" t="s">
        <v>43</v>
      </c>
      <c r="B6" s="9" t="s">
        <v>44</v>
      </c>
      <c r="C6" s="9" t="s">
        <v>36</v>
      </c>
      <c r="D6" s="9">
        <v>88</v>
      </c>
      <c r="E6" s="9">
        <v>98</v>
      </c>
      <c r="F6" s="9">
        <v>75</v>
      </c>
      <c r="G6" s="9">
        <v>68</v>
      </c>
      <c r="H6" s="9">
        <v>50</v>
      </c>
      <c r="I6" s="9">
        <f t="shared" si="0"/>
        <v>379</v>
      </c>
      <c r="J6" s="9">
        <f t="shared" si="1"/>
        <v>75.8</v>
      </c>
    </row>
    <row r="7" spans="1:14" x14ac:dyDescent="0.15">
      <c r="A7" s="8" t="s">
        <v>45</v>
      </c>
      <c r="B7" s="9" t="s">
        <v>46</v>
      </c>
      <c r="C7" s="9" t="s">
        <v>36</v>
      </c>
      <c r="D7" s="9">
        <v>60</v>
      </c>
      <c r="E7" s="9">
        <v>63</v>
      </c>
      <c r="F7" s="9">
        <v>39</v>
      </c>
      <c r="G7" s="9">
        <v>55</v>
      </c>
      <c r="H7" s="9">
        <v>65</v>
      </c>
      <c r="I7" s="9">
        <f t="shared" si="0"/>
        <v>282</v>
      </c>
      <c r="J7" s="9">
        <f t="shared" si="1"/>
        <v>56.4</v>
      </c>
    </row>
    <row r="8" spans="1:14" x14ac:dyDescent="0.15">
      <c r="A8" s="8" t="s">
        <v>47</v>
      </c>
      <c r="B8" s="9" t="s">
        <v>48</v>
      </c>
      <c r="C8" s="9" t="s">
        <v>36</v>
      </c>
      <c r="D8" s="9">
        <v>98</v>
      </c>
      <c r="E8" s="9">
        <v>96</v>
      </c>
      <c r="F8" s="9">
        <v>78</v>
      </c>
      <c r="G8" s="9">
        <v>88</v>
      </c>
      <c r="H8" s="9">
        <v>82</v>
      </c>
      <c r="I8" s="9">
        <f t="shared" si="0"/>
        <v>442</v>
      </c>
      <c r="J8" s="9">
        <f t="shared" si="1"/>
        <v>88.4</v>
      </c>
    </row>
    <row r="9" spans="1:14" x14ac:dyDescent="0.15">
      <c r="A9" s="8" t="s">
        <v>49</v>
      </c>
      <c r="B9" s="9" t="s">
        <v>50</v>
      </c>
      <c r="C9" s="9" t="s">
        <v>51</v>
      </c>
      <c r="D9" s="9">
        <v>60</v>
      </c>
      <c r="E9" s="9">
        <v>58</v>
      </c>
      <c r="F9" s="9">
        <v>77</v>
      </c>
      <c r="G9" s="9">
        <v>82</v>
      </c>
      <c r="H9" s="9">
        <v>80</v>
      </c>
      <c r="I9" s="9">
        <f t="shared" si="0"/>
        <v>357</v>
      </c>
      <c r="J9" s="9">
        <f t="shared" si="1"/>
        <v>71.400000000000006</v>
      </c>
    </row>
    <row r="10" spans="1:14" x14ac:dyDescent="0.15">
      <c r="A10" s="8" t="s">
        <v>52</v>
      </c>
      <c r="B10" s="9" t="s">
        <v>53</v>
      </c>
      <c r="C10" s="9" t="s">
        <v>51</v>
      </c>
      <c r="D10" s="9">
        <v>74</v>
      </c>
      <c r="E10" s="9">
        <v>38</v>
      </c>
      <c r="F10" s="9">
        <v>55</v>
      </c>
      <c r="G10" s="9">
        <v>77</v>
      </c>
      <c r="H10" s="9">
        <v>40</v>
      </c>
      <c r="I10" s="9">
        <f t="shared" si="0"/>
        <v>284</v>
      </c>
      <c r="J10" s="9">
        <f t="shared" si="1"/>
        <v>56.8</v>
      </c>
    </row>
    <row r="11" spans="1:14" x14ac:dyDescent="0.15">
      <c r="A11" s="8" t="s">
        <v>54</v>
      </c>
      <c r="B11" s="9" t="s">
        <v>55</v>
      </c>
      <c r="C11" s="9" t="s">
        <v>51</v>
      </c>
      <c r="D11" s="9">
        <v>95</v>
      </c>
      <c r="E11" s="9">
        <v>89</v>
      </c>
      <c r="F11" s="9">
        <v>99</v>
      </c>
      <c r="G11" s="9">
        <v>90</v>
      </c>
      <c r="H11" s="9">
        <v>98</v>
      </c>
      <c r="I11" s="9">
        <f t="shared" si="0"/>
        <v>471</v>
      </c>
      <c r="J11" s="9">
        <f t="shared" si="1"/>
        <v>94.2</v>
      </c>
    </row>
    <row r="12" spans="1:14" x14ac:dyDescent="0.15">
      <c r="A12" s="8" t="s">
        <v>56</v>
      </c>
      <c r="B12" s="9" t="s">
        <v>57</v>
      </c>
      <c r="C12" s="9" t="s">
        <v>51</v>
      </c>
      <c r="D12" s="9">
        <v>78</v>
      </c>
      <c r="E12" s="9">
        <v>45</v>
      </c>
      <c r="F12" s="9">
        <v>66</v>
      </c>
      <c r="G12" s="9">
        <v>62</v>
      </c>
      <c r="H12" s="9">
        <v>48</v>
      </c>
      <c r="I12" s="9">
        <f t="shared" si="0"/>
        <v>299</v>
      </c>
      <c r="J12" s="9">
        <f t="shared" si="1"/>
        <v>59.8</v>
      </c>
    </row>
    <row r="13" spans="1:14" x14ac:dyDescent="0.15">
      <c r="A13" s="8" t="s">
        <v>58</v>
      </c>
      <c r="B13" s="9" t="s">
        <v>59</v>
      </c>
      <c r="C13" s="9" t="s">
        <v>51</v>
      </c>
      <c r="D13" s="9">
        <v>45</v>
      </c>
      <c r="E13" s="9">
        <v>80</v>
      </c>
      <c r="F13" s="9">
        <v>48</v>
      </c>
      <c r="G13" s="9">
        <v>52</v>
      </c>
      <c r="H13" s="9">
        <v>60</v>
      </c>
      <c r="I13" s="9">
        <f t="shared" si="0"/>
        <v>285</v>
      </c>
      <c r="J13" s="9">
        <f t="shared" si="1"/>
        <v>57</v>
      </c>
    </row>
    <row r="14" spans="1:14" x14ac:dyDescent="0.15">
      <c r="A14" s="8" t="s">
        <v>60</v>
      </c>
      <c r="B14" s="9" t="s">
        <v>61</v>
      </c>
      <c r="C14" s="9" t="s">
        <v>51</v>
      </c>
      <c r="D14" s="9">
        <v>90</v>
      </c>
      <c r="E14" s="9">
        <v>82</v>
      </c>
      <c r="F14" s="9">
        <v>68</v>
      </c>
      <c r="G14" s="9">
        <v>95</v>
      </c>
      <c r="H14" s="9">
        <v>92</v>
      </c>
      <c r="I14" s="9">
        <f t="shared" si="0"/>
        <v>427</v>
      </c>
      <c r="J14" s="9">
        <f t="shared" si="1"/>
        <v>85.4</v>
      </c>
    </row>
    <row r="15" spans="1:14" x14ac:dyDescent="0.15">
      <c r="A15" s="8" t="s">
        <v>62</v>
      </c>
      <c r="B15" s="9" t="s">
        <v>63</v>
      </c>
      <c r="C15" s="9" t="s">
        <v>51</v>
      </c>
      <c r="D15" s="9">
        <v>48</v>
      </c>
      <c r="E15" s="9">
        <v>77</v>
      </c>
      <c r="F15" s="9">
        <v>42</v>
      </c>
      <c r="G15" s="9">
        <v>50</v>
      </c>
      <c r="H15" s="9">
        <v>78</v>
      </c>
      <c r="I15" s="9">
        <f t="shared" si="0"/>
        <v>295</v>
      </c>
      <c r="J15" s="9">
        <f t="shared" si="1"/>
        <v>59</v>
      </c>
    </row>
  </sheetData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6" sqref="A6:F12"/>
    </sheetView>
  </sheetViews>
  <sheetFormatPr defaultRowHeight="13.5" x14ac:dyDescent="0.15"/>
  <cols>
    <col min="1" max="1" width="13.75" customWidth="1"/>
    <col min="2" max="2" width="9.75" customWidth="1"/>
    <col min="3" max="6" width="13.375" customWidth="1"/>
  </cols>
  <sheetData>
    <row r="1" spans="1:6" ht="21" x14ac:dyDescent="0.15">
      <c r="A1" s="11" t="s">
        <v>68</v>
      </c>
    </row>
    <row r="2" spans="1:6" x14ac:dyDescent="0.15">
      <c r="A2" s="39" t="s">
        <v>69</v>
      </c>
      <c r="B2" s="39"/>
      <c r="C2" s="17">
        <v>2.5000000000000001E-3</v>
      </c>
    </row>
    <row r="3" spans="1:6" x14ac:dyDescent="0.15">
      <c r="A3" s="39" t="s">
        <v>70</v>
      </c>
      <c r="B3" s="39"/>
      <c r="C3" s="18">
        <v>-10000</v>
      </c>
    </row>
    <row r="4" spans="1:6" x14ac:dyDescent="0.15">
      <c r="A4" s="39" t="s">
        <v>71</v>
      </c>
      <c r="B4" s="39"/>
      <c r="C4" s="9">
        <v>0</v>
      </c>
      <c r="D4" t="s">
        <v>75</v>
      </c>
    </row>
    <row r="6" spans="1:6" x14ac:dyDescent="0.15">
      <c r="A6" s="12" t="s">
        <v>72</v>
      </c>
    </row>
    <row r="7" spans="1:6" x14ac:dyDescent="0.15">
      <c r="A7" s="13"/>
      <c r="B7" s="14" t="s">
        <v>73</v>
      </c>
      <c r="C7" s="40">
        <v>12</v>
      </c>
      <c r="D7" s="40">
        <v>24</v>
      </c>
      <c r="E7" s="40">
        <v>36</v>
      </c>
      <c r="F7" s="35">
        <v>48</v>
      </c>
    </row>
    <row r="8" spans="1:6" x14ac:dyDescent="0.15">
      <c r="A8" s="15" t="s">
        <v>74</v>
      </c>
      <c r="B8" s="16"/>
      <c r="C8" s="41"/>
      <c r="D8" s="41"/>
      <c r="E8" s="41"/>
      <c r="F8" s="36"/>
    </row>
    <row r="9" spans="1:6" x14ac:dyDescent="0.15">
      <c r="A9" s="37">
        <v>-5000</v>
      </c>
      <c r="B9" s="37"/>
      <c r="C9" s="22"/>
      <c r="D9" s="22"/>
      <c r="E9" s="22"/>
      <c r="F9" s="22"/>
    </row>
    <row r="10" spans="1:6" x14ac:dyDescent="0.15">
      <c r="A10" s="37">
        <v>-10000</v>
      </c>
      <c r="B10" s="37"/>
      <c r="C10" s="22"/>
      <c r="D10" s="22"/>
      <c r="E10" s="22"/>
      <c r="F10" s="22"/>
    </row>
    <row r="11" spans="1:6" x14ac:dyDescent="0.15">
      <c r="A11" s="37">
        <v>-15000</v>
      </c>
      <c r="B11" s="37"/>
      <c r="C11" s="22"/>
      <c r="D11" s="22"/>
      <c r="E11" s="22"/>
      <c r="F11" s="22"/>
    </row>
    <row r="12" spans="1:6" x14ac:dyDescent="0.15">
      <c r="A12" s="37">
        <v>-20000</v>
      </c>
      <c r="B12" s="37"/>
      <c r="C12" s="22"/>
      <c r="D12" s="22"/>
      <c r="E12" s="22"/>
      <c r="F12" s="22"/>
    </row>
    <row r="13" spans="1:6" x14ac:dyDescent="0.15">
      <c r="A13" s="38"/>
      <c r="B13" s="38"/>
    </row>
  </sheetData>
  <mergeCells count="12">
    <mergeCell ref="A13:B13"/>
    <mergeCell ref="A2:B2"/>
    <mergeCell ref="A3:B3"/>
    <mergeCell ref="A4:B4"/>
    <mergeCell ref="C7:C8"/>
    <mergeCell ref="F7:F8"/>
    <mergeCell ref="A9:B9"/>
    <mergeCell ref="A10:B10"/>
    <mergeCell ref="A11:B11"/>
    <mergeCell ref="A12:B12"/>
    <mergeCell ref="D7:D8"/>
    <mergeCell ref="E7:E8"/>
  </mergeCells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8" sqref="C8:F14"/>
    </sheetView>
  </sheetViews>
  <sheetFormatPr defaultRowHeight="13.5" x14ac:dyDescent="0.15"/>
  <cols>
    <col min="4" max="4" width="10.375" bestFit="1" customWidth="1"/>
  </cols>
  <sheetData>
    <row r="1" spans="1:6" ht="21" x14ac:dyDescent="0.15">
      <c r="A1" s="25" t="s">
        <v>110</v>
      </c>
      <c r="B1" s="26"/>
      <c r="C1" s="26"/>
    </row>
    <row r="2" spans="1:6" x14ac:dyDescent="0.15">
      <c r="A2" s="43" t="s">
        <v>69</v>
      </c>
      <c r="B2" s="43"/>
      <c r="C2" s="27">
        <v>0.15</v>
      </c>
    </row>
    <row r="3" spans="1:6" x14ac:dyDescent="0.15">
      <c r="A3" s="43" t="s">
        <v>106</v>
      </c>
      <c r="B3" s="43"/>
      <c r="C3" s="28">
        <v>0</v>
      </c>
      <c r="D3" t="s">
        <v>75</v>
      </c>
    </row>
    <row r="5" spans="1:6" x14ac:dyDescent="0.15">
      <c r="A5" s="12" t="s">
        <v>107</v>
      </c>
    </row>
    <row r="6" spans="1:6" x14ac:dyDescent="0.15">
      <c r="A6" s="13"/>
      <c r="B6" s="24" t="s">
        <v>109</v>
      </c>
      <c r="C6" s="44">
        <v>150000</v>
      </c>
      <c r="D6" s="44">
        <v>200000</v>
      </c>
      <c r="E6" s="44">
        <v>250000</v>
      </c>
      <c r="F6" s="46">
        <v>300000</v>
      </c>
    </row>
    <row r="7" spans="1:6" x14ac:dyDescent="0.15">
      <c r="A7" s="23" t="s">
        <v>108</v>
      </c>
      <c r="B7" s="16"/>
      <c r="C7" s="45"/>
      <c r="D7" s="45"/>
      <c r="E7" s="45"/>
      <c r="F7" s="47"/>
    </row>
    <row r="8" spans="1:6" x14ac:dyDescent="0.15">
      <c r="A8" s="42">
        <v>6</v>
      </c>
      <c r="B8" s="42"/>
      <c r="C8" s="22">
        <f>PMT($C$2/12,$A8,C$6,0,$C$3)</f>
        <v>-26105.071532018461</v>
      </c>
      <c r="D8" s="22">
        <f t="shared" ref="D8:F14" si="0">PMT($C$2/12,$A8,D$6,0,$C$3)</f>
        <v>-34806.762042691284</v>
      </c>
      <c r="E8" s="22">
        <f t="shared" si="0"/>
        <v>-43508.452553364099</v>
      </c>
      <c r="F8" s="22">
        <f t="shared" si="0"/>
        <v>-52210.143064036922</v>
      </c>
    </row>
    <row r="9" spans="1:6" x14ac:dyDescent="0.15">
      <c r="A9" s="42">
        <v>12</v>
      </c>
      <c r="B9" s="42"/>
      <c r="C9" s="22">
        <f t="shared" ref="C9:C14" si="1">PMT($C$2/12,$A9,C$6,0,$C$3)</f>
        <v>-13538.746851773541</v>
      </c>
      <c r="D9" s="22">
        <f t="shared" si="0"/>
        <v>-18051.662469031387</v>
      </c>
      <c r="E9" s="22">
        <f t="shared" si="0"/>
        <v>-22564.578086289235</v>
      </c>
      <c r="F9" s="22">
        <f t="shared" si="0"/>
        <v>-27077.493703547083</v>
      </c>
    </row>
    <row r="10" spans="1:6" x14ac:dyDescent="0.15">
      <c r="A10" s="42">
        <v>18</v>
      </c>
      <c r="B10" s="42"/>
      <c r="C10" s="22">
        <f t="shared" si="1"/>
        <v>-9357.7180897750295</v>
      </c>
      <c r="D10" s="22">
        <f t="shared" si="0"/>
        <v>-12476.95745303337</v>
      </c>
      <c r="E10" s="22">
        <f t="shared" si="0"/>
        <v>-15596.196816291715</v>
      </c>
      <c r="F10" s="22">
        <f t="shared" si="0"/>
        <v>-18715.436179550059</v>
      </c>
    </row>
    <row r="11" spans="1:6" x14ac:dyDescent="0.15">
      <c r="A11" s="42">
        <v>24</v>
      </c>
      <c r="B11" s="42"/>
      <c r="C11" s="22">
        <f t="shared" si="1"/>
        <v>-7272.9972070426529</v>
      </c>
      <c r="D11" s="22">
        <f t="shared" si="0"/>
        <v>-9697.3296093902027</v>
      </c>
      <c r="E11" s="22">
        <f t="shared" si="0"/>
        <v>-12121.662011737753</v>
      </c>
      <c r="F11" s="22">
        <f t="shared" si="0"/>
        <v>-14545.994414085306</v>
      </c>
    </row>
    <row r="12" spans="1:6" x14ac:dyDescent="0.15">
      <c r="A12" s="42">
        <v>36</v>
      </c>
      <c r="B12" s="42"/>
      <c r="C12" s="22">
        <f t="shared" si="1"/>
        <v>-5199.7992756291205</v>
      </c>
      <c r="D12" s="22">
        <f t="shared" si="0"/>
        <v>-6933.0657008388262</v>
      </c>
      <c r="E12" s="22">
        <f t="shared" si="0"/>
        <v>-8666.3321260485318</v>
      </c>
      <c r="F12" s="22">
        <f t="shared" si="0"/>
        <v>-10399.598551258241</v>
      </c>
    </row>
    <row r="13" spans="1:6" x14ac:dyDescent="0.15">
      <c r="A13" s="42">
        <v>48</v>
      </c>
      <c r="B13" s="42"/>
      <c r="C13" s="22">
        <f t="shared" si="1"/>
        <v>-4174.6122399714368</v>
      </c>
      <c r="D13" s="22">
        <f t="shared" si="0"/>
        <v>-5566.1496532952497</v>
      </c>
      <c r="E13" s="22">
        <f t="shared" si="0"/>
        <v>-6957.6870666190616</v>
      </c>
      <c r="F13" s="22">
        <f t="shared" si="0"/>
        <v>-8349.2244799428736</v>
      </c>
    </row>
    <row r="14" spans="1:6" x14ac:dyDescent="0.15">
      <c r="A14" s="42">
        <v>60</v>
      </c>
      <c r="B14" s="42"/>
      <c r="C14" s="22">
        <f t="shared" si="1"/>
        <v>-3568.4895129538104</v>
      </c>
      <c r="D14" s="22">
        <f t="shared" si="0"/>
        <v>-4757.9860172717463</v>
      </c>
      <c r="E14" s="22">
        <f t="shared" si="0"/>
        <v>-5947.4825215896835</v>
      </c>
      <c r="F14" s="22">
        <f t="shared" si="0"/>
        <v>-7136.9790259076208</v>
      </c>
    </row>
  </sheetData>
  <mergeCells count="13">
    <mergeCell ref="F6:F7"/>
    <mergeCell ref="A2:B2"/>
    <mergeCell ref="A3:B3"/>
    <mergeCell ref="C6:C7"/>
    <mergeCell ref="D6:D7"/>
    <mergeCell ref="E6:E7"/>
    <mergeCell ref="A14:B14"/>
    <mergeCell ref="A8:B8"/>
    <mergeCell ref="A9:B9"/>
    <mergeCell ref="A10:B10"/>
    <mergeCell ref="A11:B11"/>
    <mergeCell ref="A12:B12"/>
    <mergeCell ref="A13:B13"/>
  </mergeCells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8" sqref="C8"/>
    </sheetView>
  </sheetViews>
  <sheetFormatPr defaultRowHeight="13.5" x14ac:dyDescent="0.15"/>
  <cols>
    <col min="4" max="4" width="10.375" bestFit="1" customWidth="1"/>
  </cols>
  <sheetData>
    <row r="1" spans="1:6" ht="21" x14ac:dyDescent="0.15">
      <c r="A1" s="25" t="s">
        <v>110</v>
      </c>
      <c r="B1" s="26"/>
      <c r="C1" s="26"/>
    </row>
    <row r="2" spans="1:6" x14ac:dyDescent="0.15">
      <c r="A2" s="43" t="s">
        <v>69</v>
      </c>
      <c r="B2" s="43"/>
      <c r="C2" s="27">
        <v>0.15</v>
      </c>
    </row>
    <row r="3" spans="1:6" x14ac:dyDescent="0.15">
      <c r="A3" s="43" t="s">
        <v>106</v>
      </c>
      <c r="B3" s="43"/>
      <c r="C3" s="28">
        <v>0</v>
      </c>
      <c r="D3" t="s">
        <v>75</v>
      </c>
    </row>
    <row r="5" spans="1:6" x14ac:dyDescent="0.15">
      <c r="A5" s="12" t="s">
        <v>112</v>
      </c>
    </row>
    <row r="6" spans="1:6" x14ac:dyDescent="0.15">
      <c r="A6" s="32"/>
      <c r="B6" s="30" t="s">
        <v>111</v>
      </c>
      <c r="C6" s="53">
        <v>-10000</v>
      </c>
      <c r="D6" s="53">
        <v>-15000</v>
      </c>
      <c r="E6" s="53">
        <v>-20000</v>
      </c>
      <c r="F6" s="53">
        <v>-25000</v>
      </c>
    </row>
    <row r="7" spans="1:6" x14ac:dyDescent="0.15">
      <c r="A7" s="29" t="s">
        <v>109</v>
      </c>
      <c r="B7" s="33"/>
      <c r="C7" s="53"/>
      <c r="D7" s="53"/>
      <c r="E7" s="53"/>
      <c r="F7" s="53"/>
    </row>
    <row r="8" spans="1:6" x14ac:dyDescent="0.15">
      <c r="A8" s="48">
        <v>150000</v>
      </c>
      <c r="B8" s="45"/>
      <c r="C8" s="31"/>
      <c r="D8" s="31"/>
      <c r="E8" s="31"/>
      <c r="F8" s="31"/>
    </row>
    <row r="9" spans="1:6" x14ac:dyDescent="0.15">
      <c r="A9" s="49">
        <v>200000</v>
      </c>
      <c r="B9" s="45"/>
      <c r="C9" s="31"/>
      <c r="D9" s="31"/>
      <c r="E9" s="31"/>
      <c r="F9" s="31"/>
    </row>
    <row r="10" spans="1:6" x14ac:dyDescent="0.15">
      <c r="A10" s="49">
        <v>250000</v>
      </c>
      <c r="B10" s="50"/>
      <c r="C10" s="31"/>
      <c r="D10" s="31"/>
      <c r="E10" s="31"/>
      <c r="F10" s="31"/>
    </row>
    <row r="11" spans="1:6" x14ac:dyDescent="0.15">
      <c r="A11" s="51">
        <v>300000</v>
      </c>
      <c r="B11" s="52"/>
      <c r="C11" s="31"/>
      <c r="D11" s="31"/>
      <c r="E11" s="31"/>
      <c r="F11" s="31"/>
    </row>
  </sheetData>
  <mergeCells count="10">
    <mergeCell ref="C6:C7"/>
    <mergeCell ref="D6:D7"/>
    <mergeCell ref="E6:E7"/>
    <mergeCell ref="F6:F7"/>
    <mergeCell ref="A8:B8"/>
    <mergeCell ref="A9:B9"/>
    <mergeCell ref="A10:B10"/>
    <mergeCell ref="A11:B11"/>
    <mergeCell ref="A2:B2"/>
    <mergeCell ref="A3:B3"/>
  </mergeCells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8" sqref="B8"/>
    </sheetView>
  </sheetViews>
  <sheetFormatPr defaultRowHeight="13.5" x14ac:dyDescent="0.15"/>
  <cols>
    <col min="1" max="1" width="16.125" bestFit="1" customWidth="1"/>
  </cols>
  <sheetData>
    <row r="1" spans="1:2" x14ac:dyDescent="0.15">
      <c r="A1" t="s">
        <v>144</v>
      </c>
      <c r="B1" s="70">
        <v>271828</v>
      </c>
    </row>
    <row r="2" spans="1:2" x14ac:dyDescent="0.15">
      <c r="A2" t="s">
        <v>143</v>
      </c>
      <c r="B2" s="72">
        <f>B1*0.08</f>
        <v>21746.240000000002</v>
      </c>
    </row>
    <row r="3" spans="1:2" x14ac:dyDescent="0.15">
      <c r="A3" t="s">
        <v>142</v>
      </c>
      <c r="B3" s="72">
        <f>B1+B2</f>
        <v>293574.24</v>
      </c>
    </row>
    <row r="4" spans="1:2" x14ac:dyDescent="0.15">
      <c r="A4" t="s">
        <v>141</v>
      </c>
      <c r="B4" s="71">
        <v>12</v>
      </c>
    </row>
    <row r="5" spans="1:2" x14ac:dyDescent="0.15">
      <c r="A5" t="s">
        <v>140</v>
      </c>
      <c r="B5" s="54">
        <f>B3/B4</f>
        <v>24464.52</v>
      </c>
    </row>
    <row r="6" spans="1:2" x14ac:dyDescent="0.15">
      <c r="A6" t="s">
        <v>139</v>
      </c>
      <c r="B6" s="70">
        <v>0</v>
      </c>
    </row>
    <row r="7" spans="1:2" x14ac:dyDescent="0.15">
      <c r="A7" t="s">
        <v>65</v>
      </c>
      <c r="B7" s="54">
        <f>B3+B6</f>
        <v>293574.24</v>
      </c>
    </row>
  </sheetData>
  <scenarios current="0" show="0" sqref="A1:B7">
    <scenario name="Let's Note SZ5" locked="1" count="3" user="Yoshie Kohama" comment="作成者 : Yoshie Kohama 日付 : 2016/1/25">
      <inputCells r="B1" val="271828"/>
      <inputCells r="B4" val="12"/>
      <inputCells r="B6" val="0"/>
    </scenario>
    <scenario name="Surface Book" locked="1" count="3" user="Yoshie Kohama" comment="作成者 : Yoshie Kohama 日付 : 2016/1/25">
      <inputCells r="B1" val="204880"/>
      <inputCells r="B4" val="12"/>
      <inputCells r="B6" val="0"/>
    </scenario>
  </scenarios>
  <phoneticPr fontId="5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G3" sqref="G3"/>
    </sheetView>
  </sheetViews>
  <sheetFormatPr defaultRowHeight="13.5" x14ac:dyDescent="0.15"/>
  <cols>
    <col min="2" max="2" width="11.5" bestFit="1" customWidth="1"/>
  </cols>
  <sheetData>
    <row r="1" spans="1:4" ht="14.25" thickBot="1" x14ac:dyDescent="0.2">
      <c r="A1" s="59" t="s">
        <v>138</v>
      </c>
      <c r="B1" s="59"/>
      <c r="C1" s="59"/>
      <c r="D1" s="59" t="s">
        <v>137</v>
      </c>
    </row>
    <row r="2" spans="1:4" ht="14.25" thickTop="1" x14ac:dyDescent="0.15">
      <c r="A2" t="s">
        <v>70</v>
      </c>
      <c r="B2" t="s">
        <v>136</v>
      </c>
      <c r="D2" s="69">
        <f>PMT(B3/12,B4,-B5)</f>
        <v>67268.336574299843</v>
      </c>
    </row>
    <row r="3" spans="1:4" x14ac:dyDescent="0.15">
      <c r="A3" t="s">
        <v>114</v>
      </c>
      <c r="B3" s="55">
        <v>9.5000000000000001E-2</v>
      </c>
      <c r="C3" s="55">
        <v>0.09</v>
      </c>
      <c r="D3" s="54"/>
    </row>
    <row r="4" spans="1:4" x14ac:dyDescent="0.15">
      <c r="A4" t="s">
        <v>113</v>
      </c>
      <c r="B4">
        <v>360</v>
      </c>
      <c r="C4" s="55">
        <v>9.2499999999999999E-2</v>
      </c>
      <c r="D4" s="54"/>
    </row>
    <row r="5" spans="1:4" x14ac:dyDescent="0.15">
      <c r="A5" t="s">
        <v>109</v>
      </c>
      <c r="B5" s="54">
        <v>8000000</v>
      </c>
      <c r="C5" s="55">
        <v>9.5000000000000001E-2</v>
      </c>
      <c r="D5" s="54"/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AND</vt:lpstr>
      <vt:lpstr>SUMIFS</vt:lpstr>
      <vt:lpstr>AVERAGEIFS</vt:lpstr>
      <vt:lpstr>COUNTIFS</vt:lpstr>
      <vt:lpstr>FV</vt:lpstr>
      <vt:lpstr>PMT</vt:lpstr>
      <vt:lpstr>UPER</vt:lpstr>
      <vt:lpstr>シナリオ</vt:lpstr>
      <vt:lpstr>単入力データテーブル</vt:lpstr>
      <vt:lpstr>複入力データテーブル</vt:lpstr>
      <vt:lpstr>ゴールシーク</vt:lpstr>
      <vt:lpstr>ソルバー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 Kohama</dc:creator>
  <cp:lastModifiedBy>Yoshie Kohama</cp:lastModifiedBy>
  <dcterms:created xsi:type="dcterms:W3CDTF">2016-01-24T16:12:21Z</dcterms:created>
  <dcterms:modified xsi:type="dcterms:W3CDTF">2016-01-26T06:03:35Z</dcterms:modified>
</cp:coreProperties>
</file>